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65521" windowWidth="16755" windowHeight="12915" tabRatio="870" activeTab="11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Таблица" sheetId="11" state="hidden" r:id="rId11"/>
    <sheet name="СВОДНАЯ" sheetId="12" r:id="rId12"/>
  </sheets>
  <externalReferences>
    <externalReference r:id="rId15"/>
  </externalReferences>
  <definedNames>
    <definedName name="_xlnm.Print_Titles" localSheetId="0">'1 день'!$3:$4</definedName>
    <definedName name="_xlnm.Print_Titles" localSheetId="9">'10 день'!$3:$4</definedName>
    <definedName name="_xlnm.Print_Titles" localSheetId="1">'2 день'!$3:$4</definedName>
    <definedName name="_xlnm.Print_Titles" localSheetId="2">'3 день'!$3:$4</definedName>
    <definedName name="_xlnm.Print_Titles" localSheetId="3">'4 день'!$3:$4</definedName>
    <definedName name="_xlnm.Print_Titles" localSheetId="4">'5 день'!$3:$4</definedName>
    <definedName name="_xlnm.Print_Titles" localSheetId="5">'6 день'!$3:$4</definedName>
    <definedName name="_xlnm.Print_Titles" localSheetId="6">'7 день'!$3:$4</definedName>
    <definedName name="_xlnm.Print_Titles" localSheetId="7">'8 день'!$3:$4</definedName>
    <definedName name="_xlnm.Print_Titles" localSheetId="8">'9 день'!$3:$4</definedName>
  </definedNames>
  <calcPr fullCalcOnLoad="1"/>
</workbook>
</file>

<file path=xl/comments12.xml><?xml version="1.0" encoding="utf-8"?>
<comments xmlns="http://schemas.openxmlformats.org/spreadsheetml/2006/main">
  <authors>
    <author>Светлана</author>
    <author>1</author>
  </authors>
  <commentList>
    <comment ref="H96" authorId="0">
      <text>
        <r>
          <rPr>
            <b/>
            <sz val="9"/>
            <rFont val="Tahoma"/>
            <family val="2"/>
          </rPr>
          <t>Светлана:</t>
        </r>
        <r>
          <rPr>
            <sz val="9"/>
            <rFont val="Tahoma"/>
            <family val="2"/>
          </rPr>
          <t xml:space="preserve">
норма 1800 ккал.</t>
        </r>
      </text>
    </comment>
    <comment ref="I96" authorId="0">
      <text>
        <r>
          <rPr>
            <b/>
            <sz val="9"/>
            <rFont val="Tahoma"/>
            <family val="2"/>
          </rPr>
          <t>Светлана:</t>
        </r>
        <r>
          <rPr>
            <sz val="9"/>
            <rFont val="Tahoma"/>
            <family val="2"/>
          </rPr>
          <t xml:space="preserve">
норма 54</t>
        </r>
      </text>
    </comment>
    <comment ref="J96" authorId="0">
      <text>
        <r>
          <rPr>
            <b/>
            <sz val="9"/>
            <rFont val="Tahoma"/>
            <family val="2"/>
          </rPr>
          <t>Светлана:</t>
        </r>
        <r>
          <rPr>
            <sz val="9"/>
            <rFont val="Tahoma"/>
            <family val="2"/>
          </rPr>
          <t xml:space="preserve">
норма 60</t>
        </r>
      </text>
    </comment>
    <comment ref="K96" authorId="0">
      <text>
        <r>
          <rPr>
            <b/>
            <sz val="9"/>
            <rFont val="Tahoma"/>
            <family val="2"/>
          </rPr>
          <t>Светлана:</t>
        </r>
        <r>
          <rPr>
            <sz val="9"/>
            <rFont val="Tahoma"/>
            <family val="2"/>
          </rPr>
          <t xml:space="preserve">
норма 261</t>
        </r>
      </text>
    </comment>
    <comment ref="R39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Заполнить</t>
        </r>
      </text>
    </comment>
    <comment ref="P40" authorId="1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убрали из кондитерских изделий</t>
        </r>
      </text>
    </comment>
  </commentList>
</comments>
</file>

<file path=xl/sharedStrings.xml><?xml version="1.0" encoding="utf-8"?>
<sst xmlns="http://schemas.openxmlformats.org/spreadsheetml/2006/main" count="1132" uniqueCount="289">
  <si>
    <t>1 день</t>
  </si>
  <si>
    <t>Наименование блюд</t>
  </si>
  <si>
    <t>Продукты</t>
  </si>
  <si>
    <t>Брутто</t>
  </si>
  <si>
    <t>Нетто</t>
  </si>
  <si>
    <t>Ca</t>
  </si>
  <si>
    <t>Fe</t>
  </si>
  <si>
    <t>B1</t>
  </si>
  <si>
    <t>B2</t>
  </si>
  <si>
    <t>C</t>
  </si>
  <si>
    <t>К-кал</t>
  </si>
  <si>
    <t>Белки</t>
  </si>
  <si>
    <t>Жиры</t>
  </si>
  <si>
    <t>Углеводы</t>
  </si>
  <si>
    <t>Завтрак</t>
  </si>
  <si>
    <t>рис</t>
  </si>
  <si>
    <t>масло сл.</t>
  </si>
  <si>
    <t>сахар</t>
  </si>
  <si>
    <t>молоко</t>
  </si>
  <si>
    <t>II завтрак</t>
  </si>
  <si>
    <t>Ряженка</t>
  </si>
  <si>
    <t>Обед</t>
  </si>
  <si>
    <t>пшено</t>
  </si>
  <si>
    <t>масло рас.</t>
  </si>
  <si>
    <t>лук</t>
  </si>
  <si>
    <t>морковь</t>
  </si>
  <si>
    <t>картофель</t>
  </si>
  <si>
    <t>гречка</t>
  </si>
  <si>
    <t>Хлеб</t>
  </si>
  <si>
    <t>хлеб пшеничный</t>
  </si>
  <si>
    <t>хлеб ржаной</t>
  </si>
  <si>
    <t>Кисель</t>
  </si>
  <si>
    <t>Полдник</t>
  </si>
  <si>
    <t>манка</t>
  </si>
  <si>
    <t>Чай с сахаром</t>
  </si>
  <si>
    <t>чай</t>
  </si>
  <si>
    <t>мясо</t>
  </si>
  <si>
    <t>Итого</t>
  </si>
  <si>
    <t>ряженка</t>
  </si>
  <si>
    <t>2 день</t>
  </si>
  <si>
    <t>сыр</t>
  </si>
  <si>
    <t>Какао</t>
  </si>
  <si>
    <t>капуста</t>
  </si>
  <si>
    <t>мука</t>
  </si>
  <si>
    <t>мясо курицы</t>
  </si>
  <si>
    <t>яйцо</t>
  </si>
  <si>
    <t>1\6</t>
  </si>
  <si>
    <t>свекла</t>
  </si>
  <si>
    <t>Печенье</t>
  </si>
  <si>
    <t>печенье</t>
  </si>
  <si>
    <t>какао</t>
  </si>
  <si>
    <t>3 день</t>
  </si>
  <si>
    <t>пшеничка</t>
  </si>
  <si>
    <t>Сок</t>
  </si>
  <si>
    <t>1\10</t>
  </si>
  <si>
    <t>Котлета рыбная</t>
  </si>
  <si>
    <t>1\4</t>
  </si>
  <si>
    <t>4 день</t>
  </si>
  <si>
    <t>макароны</t>
  </si>
  <si>
    <t>Кефир</t>
  </si>
  <si>
    <t>кефир</t>
  </si>
  <si>
    <t>горох</t>
  </si>
  <si>
    <t>1\8</t>
  </si>
  <si>
    <t>5 день</t>
  </si>
  <si>
    <t>икра кабачковая</t>
  </si>
  <si>
    <t>6 день</t>
  </si>
  <si>
    <t>хлопья овсяные</t>
  </si>
  <si>
    <t>7 день</t>
  </si>
  <si>
    <t>8 день</t>
  </si>
  <si>
    <t>Тефтеля рыбная</t>
  </si>
  <si>
    <t>9 день</t>
  </si>
  <si>
    <t>10 день</t>
  </si>
  <si>
    <t>№</t>
  </si>
  <si>
    <t>Наименование</t>
  </si>
  <si>
    <t>Хлеб пшеничный</t>
  </si>
  <si>
    <t>Хлеб ржаной</t>
  </si>
  <si>
    <t>Мука пшен. в.с.</t>
  </si>
  <si>
    <t>Крупа: перловая</t>
  </si>
  <si>
    <t>Манная</t>
  </si>
  <si>
    <t>Гречневая</t>
  </si>
  <si>
    <t>Рисовая</t>
  </si>
  <si>
    <t>Пшено</t>
  </si>
  <si>
    <t>Геркулес</t>
  </si>
  <si>
    <t>Кр. пшеничная</t>
  </si>
  <si>
    <t>Горох</t>
  </si>
  <si>
    <t>Фасоль</t>
  </si>
  <si>
    <t>Макароны в.с.</t>
  </si>
  <si>
    <t>Сахар - песок</t>
  </si>
  <si>
    <t>Шоколад молочный</t>
  </si>
  <si>
    <t>Повидло</t>
  </si>
  <si>
    <t>Молоко 2,5%</t>
  </si>
  <si>
    <t>Сметана 20%</t>
  </si>
  <si>
    <t>Кефир 3,2%</t>
  </si>
  <si>
    <t>Ряженка 2,5%</t>
  </si>
  <si>
    <t>Молоко сгущенное</t>
  </si>
  <si>
    <t>Масло «Крестьянское»</t>
  </si>
  <si>
    <t>Сыр «Россиийский»</t>
  </si>
  <si>
    <t>Масло подсолнечное</t>
  </si>
  <si>
    <t>Капуста белокочанная</t>
  </si>
  <si>
    <t>Лук зеленый</t>
  </si>
  <si>
    <t>Лук репчатый</t>
  </si>
  <si>
    <t>Морковь кр.</t>
  </si>
  <si>
    <t>Огурцы грунтовые</t>
  </si>
  <si>
    <t>Свекла</t>
  </si>
  <si>
    <t>Томаты грунтовые</t>
  </si>
  <si>
    <t>Картофель</t>
  </si>
  <si>
    <t>Яблоки</t>
  </si>
  <si>
    <t>Апельсин</t>
  </si>
  <si>
    <t>Лимон</t>
  </si>
  <si>
    <t>Мандарин</t>
  </si>
  <si>
    <t>Говядина 1 категории</t>
  </si>
  <si>
    <t>Говядина 2 категории</t>
  </si>
  <si>
    <t>Печень говяжья</t>
  </si>
  <si>
    <t>Колбаса «Докторская»</t>
  </si>
  <si>
    <t>Сосиски говяжьи</t>
  </si>
  <si>
    <t>Сосиски молочные</t>
  </si>
  <si>
    <t>Куры 1 категории</t>
  </si>
  <si>
    <t>Куры 2 категории</t>
  </si>
  <si>
    <t>Яйцо куриное</t>
  </si>
  <si>
    <t>Минтай с/м</t>
  </si>
  <si>
    <t>Горошек зеленый</t>
  </si>
  <si>
    <t>Кабачковая икра</t>
  </si>
  <si>
    <t>Томатная паста</t>
  </si>
  <si>
    <t>Виноградный сок</t>
  </si>
  <si>
    <t>Вишневый сок</t>
  </si>
  <si>
    <t>Яблочный сок</t>
  </si>
  <si>
    <t>Творог</t>
  </si>
  <si>
    <t>Крахмал</t>
  </si>
  <si>
    <t>С/х фр.</t>
  </si>
  <si>
    <t>Изюм</t>
  </si>
  <si>
    <t>Чай 0,2</t>
  </si>
  <si>
    <t>Кофе злаковый</t>
  </si>
  <si>
    <t>Дрожжи</t>
  </si>
  <si>
    <t>Соль иодированная</t>
  </si>
  <si>
    <t>Всего</t>
  </si>
  <si>
    <t>с/х фрукты</t>
  </si>
  <si>
    <t>Яйцо (40 гр)</t>
  </si>
  <si>
    <t>1\2</t>
  </si>
  <si>
    <t>кофе злаковый</t>
  </si>
  <si>
    <t>сок яблочный</t>
  </si>
  <si>
    <t>рыба минтай</t>
  </si>
  <si>
    <t>сгущенное молоко</t>
  </si>
  <si>
    <t>повидло</t>
  </si>
  <si>
    <t>зел. горошек</t>
  </si>
  <si>
    <t>сметана</t>
  </si>
  <si>
    <t>томатная паста</t>
  </si>
  <si>
    <t>Средний показатель</t>
  </si>
  <si>
    <t>Суммарные объемы блюд по приемам пищи (в граммах)</t>
  </si>
  <si>
    <t>Возраст детей</t>
  </si>
  <si>
    <t>СанПиН 2.4.1.3049-13</t>
  </si>
  <si>
    <t>Итого:</t>
  </si>
  <si>
    <t xml:space="preserve">80% от нормы </t>
  </si>
  <si>
    <t>Бутерброд с маслом</t>
  </si>
  <si>
    <t>Каша манная молочная жидкая</t>
  </si>
  <si>
    <t>Какао с молоком</t>
  </si>
  <si>
    <t>Каша пшеничная молочная жидкая</t>
  </si>
  <si>
    <t>Вареники ленивые со сметанной подливой</t>
  </si>
  <si>
    <t>творог</t>
  </si>
  <si>
    <t>Запеканка из творога со сгущенным молоком</t>
  </si>
  <si>
    <t>кискль</t>
  </si>
  <si>
    <t>Краткое наименование</t>
  </si>
  <si>
    <t>Наименование пищевого продукта или группы пищевых продуктов</t>
  </si>
  <si>
    <t>Количество продуктов в  г., мл., нетто</t>
  </si>
  <si>
    <t>Фактическое выполнение норм , г.</t>
  </si>
  <si>
    <t xml:space="preserve">Молоко с м.д.ж. 2,5-3,2%, </t>
  </si>
  <si>
    <t xml:space="preserve">кисломолочные продукты с м.д.ж. 2,5-3,2% </t>
  </si>
  <si>
    <t xml:space="preserve">Творог, творожные изделия с м.д.ж. не менее 5% </t>
  </si>
  <si>
    <t>Сметана с м.д.ж. не более 15%</t>
  </si>
  <si>
    <t xml:space="preserve">Сыр твердый </t>
  </si>
  <si>
    <t>Мясо бескостное</t>
  </si>
  <si>
    <t>Мясо на кости</t>
  </si>
  <si>
    <r>
      <t>Птица (куры 1 кат потр./цыплята-бройлеры 1 кат потр./индейка 1 кат потр.)</t>
    </r>
    <r>
      <rPr>
        <vertAlign val="superscript"/>
        <sz val="12"/>
        <rFont val="Times New Roman"/>
        <family val="1"/>
      </rPr>
      <t>4</t>
    </r>
  </si>
  <si>
    <r>
      <t>Рыба (филе), в т.ч. филе слабо или малосоленое</t>
    </r>
    <r>
      <rPr>
        <vertAlign val="superscript"/>
        <sz val="12"/>
        <rFont val="Times New Roman"/>
        <family val="1"/>
      </rPr>
      <t>4</t>
    </r>
  </si>
  <si>
    <t>Колбасные изделия</t>
  </si>
  <si>
    <t>Яйцо куриное столовое</t>
  </si>
  <si>
    <t>Картофель: с 01.09 по 31.10</t>
  </si>
  <si>
    <t xml:space="preserve">                    с 31.10 по 31.12</t>
  </si>
  <si>
    <t xml:space="preserve">                    с 31.12 по 28.02</t>
  </si>
  <si>
    <t xml:space="preserve">                    с 29.02 по 01.09</t>
  </si>
  <si>
    <r>
      <t>Овощи, зелень</t>
    </r>
    <r>
      <rPr>
        <vertAlign val="superscript"/>
        <sz val="12"/>
        <rFont val="Times New Roman"/>
        <family val="1"/>
      </rPr>
      <t>4</t>
    </r>
  </si>
  <si>
    <r>
      <t>Фрукты (плоды) свежие</t>
    </r>
    <r>
      <rPr>
        <vertAlign val="superscript"/>
        <sz val="12"/>
        <rFont val="Times New Roman"/>
        <family val="1"/>
      </rPr>
      <t>4</t>
    </r>
  </si>
  <si>
    <t>Фрукты (плоды) сухие</t>
  </si>
  <si>
    <t>Соки фруктовые (овощные)</t>
  </si>
  <si>
    <t>Напитки витаминизированные (готовый напиток)</t>
  </si>
  <si>
    <t>Хлеб ржаной (ржано-пшеничный)</t>
  </si>
  <si>
    <t>Хлеб пшеничный или хлеб зерновой</t>
  </si>
  <si>
    <t>Крупы (злаки), бобовые</t>
  </si>
  <si>
    <t xml:space="preserve">Макаронные изделия </t>
  </si>
  <si>
    <t>Мука пшеничная хлебопекарная</t>
  </si>
  <si>
    <t>Мука картофельная (крахмал)</t>
  </si>
  <si>
    <t>Масло коровье сладкосливочное</t>
  </si>
  <si>
    <t>Масло растительное</t>
  </si>
  <si>
    <t>Кондитерские изделия</t>
  </si>
  <si>
    <t>Чай, включая фиточай</t>
  </si>
  <si>
    <t>Какао-порошок</t>
  </si>
  <si>
    <t xml:space="preserve">Кофейный напиток </t>
  </si>
  <si>
    <t>Дрожжи хлебопекарные</t>
  </si>
  <si>
    <r>
      <t>Сахар</t>
    </r>
    <r>
      <rPr>
        <vertAlign val="superscript"/>
        <sz val="12"/>
        <rFont val="Times New Roman"/>
        <family val="1"/>
      </rPr>
      <t>5</t>
    </r>
  </si>
  <si>
    <t>Соль пищевая поваренная</t>
  </si>
  <si>
    <t>Выполнение, %</t>
  </si>
  <si>
    <t>Картофель отварной с маслом</t>
  </si>
  <si>
    <t>Выход блюда</t>
  </si>
  <si>
    <t>Кофейный напиток с сахаром</t>
  </si>
  <si>
    <t>Кисель из концетрата на плодовых или ягодных экстрактах</t>
  </si>
  <si>
    <t>кисель плодово-ягодный</t>
  </si>
  <si>
    <t>Компот из смеси сухофруктов</t>
  </si>
  <si>
    <t>Сырники из творога со сгущенным молоком</t>
  </si>
  <si>
    <t>Соус томатный</t>
  </si>
  <si>
    <t>СВОДНАЯ:</t>
  </si>
  <si>
    <t>10\3</t>
  </si>
  <si>
    <t>80\20</t>
  </si>
  <si>
    <t>20\3</t>
  </si>
  <si>
    <t>100\20</t>
  </si>
  <si>
    <t>с 1,5 до 3 лет</t>
  </si>
  <si>
    <t>от 1 года до 3-х лет</t>
  </si>
  <si>
    <t>350-450</t>
  </si>
  <si>
    <t>450-550</t>
  </si>
  <si>
    <t>200-250</t>
  </si>
  <si>
    <t>1000-1250</t>
  </si>
  <si>
    <t>Яблоко</t>
  </si>
  <si>
    <t>яблоко</t>
  </si>
  <si>
    <t>1 завтрак</t>
  </si>
  <si>
    <t>2 завтрак</t>
  </si>
  <si>
    <t>обед</t>
  </si>
  <si>
    <t>полдник</t>
  </si>
  <si>
    <t>Итого (гр.)</t>
  </si>
  <si>
    <t>Средний</t>
  </si>
  <si>
    <t>Икра кабачковая с растительным маслом</t>
  </si>
  <si>
    <t>томат</t>
  </si>
  <si>
    <t>огурец</t>
  </si>
  <si>
    <t>Суп картофельный со свеклой и мясом</t>
  </si>
  <si>
    <t>100/20</t>
  </si>
  <si>
    <t>Каша овсяная "Геркулес" молочная вязкая</t>
  </si>
  <si>
    <t>Щи из свежей капусты с картофелем, мясом и сметаной</t>
  </si>
  <si>
    <t>Бутерброд с маслом и сыром</t>
  </si>
  <si>
    <t>20,3,6</t>
  </si>
  <si>
    <t>Горошек зеленый отварной</t>
  </si>
  <si>
    <t xml:space="preserve">мясо </t>
  </si>
  <si>
    <t>Яйцо вареное</t>
  </si>
  <si>
    <t>Икра кабачковая</t>
  </si>
  <si>
    <t>Кофейный напиток со сгущ. молоком</t>
  </si>
  <si>
    <t>Гуляш из отварной говядины</t>
  </si>
  <si>
    <t xml:space="preserve">Жаркое по - домашнему </t>
  </si>
  <si>
    <t>Лапшевник молочный</t>
  </si>
  <si>
    <t>74(2)</t>
  </si>
  <si>
    <t>Каша перловая рассыпчатая</t>
  </si>
  <si>
    <t>перловка</t>
  </si>
  <si>
    <t>Гречка на молоке</t>
  </si>
  <si>
    <t>Икра кабачковая с растит. маслом</t>
  </si>
  <si>
    <t>Макаронные изделия с тёртым сыром</t>
  </si>
  <si>
    <t>Плов из курицы</t>
  </si>
  <si>
    <t>Кулеш молочный</t>
  </si>
  <si>
    <t>20,3,7</t>
  </si>
  <si>
    <t>Суп картофельный с бобовыми (горох) и мясом</t>
  </si>
  <si>
    <t>Тефтеля из говядины с рисом</t>
  </si>
  <si>
    <t>Картофель отварной с масл</t>
  </si>
  <si>
    <t>Икра кабачковая с рас. маслом</t>
  </si>
  <si>
    <t>Кар-ль отварной с маслом</t>
  </si>
  <si>
    <t>253 (2)</t>
  </si>
  <si>
    <t>253(2)</t>
  </si>
  <si>
    <t>Капуста тушеная с мясом</t>
  </si>
  <si>
    <t>Напиток из свежих яблок</t>
  </si>
  <si>
    <t>Закуска из свежей капусты</t>
  </si>
  <si>
    <t>Суп картофельный с зелёным горошком и мясом</t>
  </si>
  <si>
    <t>Закуска из свежих огурцов</t>
  </si>
  <si>
    <t>Суп картофельный с клёцками и мясом курицы</t>
  </si>
  <si>
    <t xml:space="preserve">мясо курицы </t>
  </si>
  <si>
    <t>Закуска из свежих помидор</t>
  </si>
  <si>
    <t>Борщс капустой картофелем мясом и сметаной</t>
  </si>
  <si>
    <t>Напиток лимонный</t>
  </si>
  <si>
    <t>лимон</t>
  </si>
  <si>
    <t>Пирожок печёный с повидлом</t>
  </si>
  <si>
    <t>Молоко кипячёное</t>
  </si>
  <si>
    <t>Макаронные издел отварные</t>
  </si>
  <si>
    <t>Картофель тушеный</t>
  </si>
  <si>
    <t>Борщ с капустой картофелем мясом и сметаной</t>
  </si>
  <si>
    <t>Гречневый плов с мясом курицы</t>
  </si>
  <si>
    <t>29/2</t>
  </si>
  <si>
    <t>Кисель из концентрата на плодовых или ягодных экстрактах</t>
  </si>
  <si>
    <t>Капуста тушеная</t>
  </si>
  <si>
    <t>Каша молочная "Дружба"</t>
  </si>
  <si>
    <t>Кофейный напиток со сгущенным молоком</t>
  </si>
  <si>
    <t>Суп картофельный с лапшой домашней и мясом курицы</t>
  </si>
  <si>
    <t>Рагу овощное с мясом</t>
  </si>
  <si>
    <t>Драчена (омлет)</t>
  </si>
  <si>
    <t xml:space="preserve">Суп картофельный со свеклой и мясом </t>
  </si>
  <si>
    <t>апельсин</t>
  </si>
  <si>
    <t>Каша рисовая молочная вязкая</t>
  </si>
  <si>
    <t>Закуска из свежего лука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</si>
</sst>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62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18"/>
      <name val="Times New Roman"/>
      <family val="1"/>
    </font>
    <font>
      <b/>
      <u val="single"/>
      <sz val="11"/>
      <color indexed="62"/>
      <name val="Calibri"/>
      <family val="2"/>
    </font>
    <font>
      <sz val="11"/>
      <name val="Calibri"/>
      <family val="2"/>
    </font>
    <font>
      <u val="single"/>
      <sz val="11"/>
      <color indexed="18"/>
      <name val="Times New Roman"/>
      <family val="1"/>
    </font>
    <font>
      <b/>
      <u val="single"/>
      <sz val="11"/>
      <color indexed="1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4" tint="-0.24997000396251678"/>
      <name val="Times New Roman"/>
      <family val="1"/>
    </font>
    <font>
      <sz val="11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u val="single"/>
      <sz val="11"/>
      <color theme="3" tint="-0.24997000396251678"/>
      <name val="Times New Roman"/>
      <family val="1"/>
    </font>
    <font>
      <b/>
      <u val="single"/>
      <sz val="11"/>
      <color theme="4" tint="-0.24997000396251678"/>
      <name val="Calibri"/>
      <family val="2"/>
    </font>
    <font>
      <u val="single"/>
      <sz val="11"/>
      <color theme="3" tint="-0.24997000396251678"/>
      <name val="Times New Roman"/>
      <family val="1"/>
    </font>
    <font>
      <b/>
      <u val="single"/>
      <sz val="11"/>
      <color theme="4" tint="-0.4999699890613556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F1D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60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 vertical="top" wrapText="1"/>
    </xf>
    <xf numFmtId="0" fontId="61" fillId="0" borderId="0" xfId="0" applyFont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60" fillId="0" borderId="0" xfId="0" applyFont="1" applyBorder="1" applyAlignment="1">
      <alignment wrapText="1"/>
    </xf>
    <xf numFmtId="0" fontId="60" fillId="0" borderId="12" xfId="0" applyFont="1" applyBorder="1" applyAlignment="1">
      <alignment wrapText="1"/>
    </xf>
    <xf numFmtId="0" fontId="60" fillId="0" borderId="11" xfId="0" applyFont="1" applyBorder="1" applyAlignment="1">
      <alignment horizontal="left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center" wrapText="1"/>
    </xf>
    <xf numFmtId="0" fontId="60" fillId="0" borderId="0" xfId="0" applyFont="1" applyAlignment="1">
      <alignment horizontal="right" vertical="top" wrapText="1"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0" fontId="61" fillId="0" borderId="0" xfId="0" applyFont="1" applyBorder="1" applyAlignment="1">
      <alignment horizontal="left" wrapText="1"/>
    </xf>
    <xf numFmtId="0" fontId="61" fillId="0" borderId="11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/>
    </xf>
    <xf numFmtId="0" fontId="62" fillId="0" borderId="13" xfId="0" applyFont="1" applyFill="1" applyBorder="1" applyAlignment="1">
      <alignment horizontal="right" wrapText="1"/>
    </xf>
    <xf numFmtId="0" fontId="63" fillId="0" borderId="0" xfId="0" applyFont="1" applyAlignment="1">
      <alignment horizontal="center"/>
    </xf>
    <xf numFmtId="2" fontId="50" fillId="0" borderId="0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188" fontId="0" fillId="0" borderId="10" xfId="0" applyNumberForma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4" fillId="4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65" fillId="0" borderId="10" xfId="0" applyNumberFormat="1" applyFont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0" fillId="0" borderId="0" xfId="0" applyFont="1" applyAlignment="1">
      <alignment horizontal="right"/>
    </xf>
    <xf numFmtId="0" fontId="61" fillId="0" borderId="10" xfId="0" applyFont="1" applyFill="1" applyBorder="1" applyAlignment="1">
      <alignment wrapText="1"/>
    </xf>
    <xf numFmtId="0" fontId="61" fillId="0" borderId="15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center" vertical="top" wrapText="1"/>
    </xf>
    <xf numFmtId="187" fontId="5" fillId="0" borderId="16" xfId="0" applyNumberFormat="1" applyFont="1" applyBorder="1" applyAlignment="1">
      <alignment horizontal="center" vertical="top" wrapText="1"/>
    </xf>
    <xf numFmtId="187" fontId="5" fillId="0" borderId="16" xfId="0" applyNumberFormat="1" applyFont="1" applyBorder="1" applyAlignment="1">
      <alignment horizontal="center" vertical="center" wrapText="1"/>
    </xf>
    <xf numFmtId="187" fontId="5" fillId="0" borderId="16" xfId="0" applyNumberFormat="1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60" fillId="0" borderId="10" xfId="0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61" fillId="0" borderId="12" xfId="0" applyFont="1" applyFill="1" applyBorder="1" applyAlignment="1">
      <alignment vertical="top" wrapText="1"/>
    </xf>
    <xf numFmtId="0" fontId="61" fillId="0" borderId="17" xfId="0" applyFont="1" applyFill="1" applyBorder="1" applyAlignment="1">
      <alignment vertical="top" wrapText="1"/>
    </xf>
    <xf numFmtId="0" fontId="60" fillId="0" borderId="17" xfId="0" applyFont="1" applyFill="1" applyBorder="1" applyAlignment="1">
      <alignment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right" vertical="top" wrapText="1"/>
    </xf>
    <xf numFmtId="0" fontId="61" fillId="0" borderId="10" xfId="0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vertical="top" wrapText="1"/>
    </xf>
    <xf numFmtId="0" fontId="61" fillId="0" borderId="19" xfId="0" applyFont="1" applyFill="1" applyBorder="1" applyAlignment="1">
      <alignment vertical="top" wrapText="1"/>
    </xf>
    <xf numFmtId="0" fontId="61" fillId="0" borderId="2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0" fontId="60" fillId="0" borderId="14" xfId="0" applyFont="1" applyFill="1" applyBorder="1" applyAlignment="1">
      <alignment vertical="top" wrapText="1"/>
    </xf>
    <xf numFmtId="0" fontId="46" fillId="0" borderId="10" xfId="42" applyFill="1" applyBorder="1" applyAlignment="1" applyProtection="1">
      <alignment horizontal="center" vertical="center" wrapText="1"/>
      <protection/>
    </xf>
    <xf numFmtId="0" fontId="61" fillId="0" borderId="15" xfId="0" applyFont="1" applyFill="1" applyBorder="1" applyAlignment="1">
      <alignment vertical="center" wrapText="1"/>
    </xf>
    <xf numFmtId="0" fontId="5" fillId="0" borderId="11" xfId="0" applyFont="1" applyBorder="1" applyAlignment="1">
      <alignment wrapText="1"/>
    </xf>
    <xf numFmtId="187" fontId="5" fillId="0" borderId="21" xfId="0" applyNumberFormat="1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 horizontal="left" wrapText="1"/>
    </xf>
    <xf numFmtId="2" fontId="50" fillId="0" borderId="0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wrapText="1"/>
    </xf>
    <xf numFmtId="0" fontId="61" fillId="0" borderId="0" xfId="0" applyFont="1" applyFill="1" applyAlignment="1">
      <alignment horizontal="center" wrapText="1"/>
    </xf>
    <xf numFmtId="0" fontId="60" fillId="33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46" fillId="0" borderId="14" xfId="42" applyFill="1" applyBorder="1" applyAlignment="1" applyProtection="1">
      <alignment horizontal="center" vertical="top" wrapText="1"/>
      <protection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vertical="top" wrapText="1"/>
    </xf>
    <xf numFmtId="0" fontId="60" fillId="0" borderId="17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46" fillId="0" borderId="14" xfId="42" applyFill="1" applyBorder="1" applyAlignment="1" applyProtection="1">
      <alignment horizontal="center" vertical="top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wrapText="1"/>
    </xf>
    <xf numFmtId="0" fontId="60" fillId="0" borderId="18" xfId="0" applyFont="1" applyFill="1" applyBorder="1" applyAlignment="1">
      <alignment horizontal="center" vertical="center" wrapText="1"/>
    </xf>
    <xf numFmtId="0" fontId="46" fillId="0" borderId="14" xfId="42" applyFill="1" applyBorder="1" applyAlignment="1" applyProtection="1">
      <alignment vertical="top" wrapText="1"/>
      <protection/>
    </xf>
    <xf numFmtId="0" fontId="46" fillId="0" borderId="10" xfId="42" applyFill="1" applyBorder="1" applyAlignment="1" applyProtection="1">
      <alignment vertical="top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46" fillId="0" borderId="11" xfId="42" applyFill="1" applyBorder="1" applyAlignment="1" applyProtection="1">
      <alignment horizontal="center" vertical="top" wrapText="1"/>
      <protection/>
    </xf>
    <xf numFmtId="0" fontId="46" fillId="0" borderId="14" xfId="42" applyFill="1" applyBorder="1" applyAlignment="1" applyProtection="1">
      <alignment horizontal="center" vertical="top" wrapText="1"/>
      <protection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188" fontId="0" fillId="0" borderId="10" xfId="0" applyNumberFormat="1" applyFill="1" applyBorder="1" applyAlignment="1">
      <alignment horizontal="center"/>
    </xf>
    <xf numFmtId="188" fontId="0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6" fillId="0" borderId="10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4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46" fillId="0" borderId="14" xfId="42" applyFill="1" applyBorder="1" applyAlignment="1" applyProtection="1">
      <alignment horizontal="center" vertical="top" wrapText="1"/>
      <protection/>
    </xf>
    <xf numFmtId="0" fontId="60" fillId="0" borderId="14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46" fillId="0" borderId="14" xfId="42" applyFill="1" applyBorder="1" applyAlignment="1" applyProtection="1">
      <alignment horizontal="center" vertical="top" wrapText="1"/>
      <protection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4" xfId="0" applyFont="1" applyFill="1" applyBorder="1" applyAlignment="1">
      <alignment horizontal="left" vertical="top" wrapText="1"/>
    </xf>
    <xf numFmtId="0" fontId="60" fillId="0" borderId="14" xfId="0" applyFont="1" applyFill="1" applyBorder="1" applyAlignment="1">
      <alignment horizontal="center" vertical="center" wrapText="1"/>
    </xf>
    <xf numFmtId="0" fontId="46" fillId="0" borderId="10" xfId="42" applyFill="1" applyBorder="1" applyAlignment="1" applyProtection="1">
      <alignment horizontal="center" vertical="top" wrapText="1"/>
      <protection/>
    </xf>
    <xf numFmtId="0" fontId="60" fillId="0" borderId="17" xfId="0" applyFont="1" applyFill="1" applyBorder="1" applyAlignment="1">
      <alignment horizontal="center" wrapText="1"/>
    </xf>
    <xf numFmtId="0" fontId="60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  <xf numFmtId="0" fontId="46" fillId="0" borderId="11" xfId="42" applyFill="1" applyBorder="1" applyAlignment="1" applyProtection="1">
      <alignment horizontal="center" vertical="top" wrapText="1"/>
      <protection/>
    </xf>
    <xf numFmtId="0" fontId="46" fillId="0" borderId="14" xfId="42" applyFill="1" applyBorder="1" applyAlignment="1" applyProtection="1">
      <alignment horizontal="center" vertical="top" wrapText="1"/>
      <protection/>
    </xf>
    <xf numFmtId="0" fontId="46" fillId="0" borderId="13" xfId="42" applyFill="1" applyBorder="1" applyAlignment="1" applyProtection="1">
      <alignment horizontal="center" vertical="top" wrapText="1"/>
      <protection/>
    </xf>
    <xf numFmtId="0" fontId="46" fillId="0" borderId="10" xfId="42" applyFill="1" applyBorder="1" applyAlignment="1" applyProtection="1">
      <alignment horizontal="center" vertical="top"/>
      <protection/>
    </xf>
    <xf numFmtId="0" fontId="70" fillId="0" borderId="11" xfId="0" applyFont="1" applyFill="1" applyBorder="1" applyAlignment="1">
      <alignment horizontal="center" vertical="top"/>
    </xf>
    <xf numFmtId="0" fontId="70" fillId="0" borderId="13" xfId="0" applyFont="1" applyFill="1" applyBorder="1" applyAlignment="1">
      <alignment horizontal="center" vertical="top"/>
    </xf>
    <xf numFmtId="0" fontId="70" fillId="0" borderId="14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left" vertical="top" wrapText="1"/>
    </xf>
    <xf numFmtId="0" fontId="60" fillId="0" borderId="14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top" wrapText="1"/>
    </xf>
    <xf numFmtId="0" fontId="46" fillId="0" borderId="11" xfId="42" applyFill="1" applyBorder="1" applyAlignment="1" applyProtection="1">
      <alignment horizontal="center" vertical="center"/>
      <protection/>
    </xf>
    <xf numFmtId="0" fontId="46" fillId="0" borderId="14" xfId="42" applyFill="1" applyBorder="1" applyAlignment="1" applyProtection="1">
      <alignment horizontal="center" vertical="center"/>
      <protection/>
    </xf>
    <xf numFmtId="0" fontId="60" fillId="0" borderId="13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top" wrapText="1"/>
    </xf>
    <xf numFmtId="0" fontId="71" fillId="0" borderId="13" xfId="0" applyFont="1" applyFill="1" applyBorder="1" applyAlignment="1">
      <alignment horizontal="center" vertical="top" wrapText="1"/>
    </xf>
    <xf numFmtId="0" fontId="71" fillId="0" borderId="14" xfId="0" applyFont="1" applyFill="1" applyBorder="1" applyAlignment="1">
      <alignment horizontal="center" vertical="top" wrapText="1"/>
    </xf>
    <xf numFmtId="0" fontId="46" fillId="0" borderId="11" xfId="42" applyFill="1" applyBorder="1" applyAlignment="1" applyProtection="1">
      <alignment horizontal="center" vertical="top"/>
      <protection/>
    </xf>
    <xf numFmtId="0" fontId="46" fillId="0" borderId="13" xfId="42" applyFill="1" applyBorder="1" applyAlignment="1" applyProtection="1">
      <alignment horizontal="center" vertical="top"/>
      <protection/>
    </xf>
    <xf numFmtId="0" fontId="46" fillId="0" borderId="14" xfId="42" applyFill="1" applyBorder="1" applyAlignment="1" applyProtection="1">
      <alignment horizontal="center" vertical="top"/>
      <protection/>
    </xf>
    <xf numFmtId="0" fontId="60" fillId="0" borderId="2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wrapText="1"/>
    </xf>
    <xf numFmtId="0" fontId="60" fillId="0" borderId="14" xfId="0" applyFont="1" applyFill="1" applyBorder="1" applyAlignment="1">
      <alignment horizontal="left" wrapText="1"/>
    </xf>
    <xf numFmtId="0" fontId="70" fillId="0" borderId="11" xfId="0" applyFont="1" applyBorder="1" applyAlignment="1">
      <alignment horizontal="center" vertical="top"/>
    </xf>
    <xf numFmtId="0" fontId="70" fillId="0" borderId="13" xfId="0" applyFont="1" applyBorder="1" applyAlignment="1">
      <alignment horizontal="center" vertical="top"/>
    </xf>
    <xf numFmtId="0" fontId="70" fillId="0" borderId="14" xfId="0" applyFont="1" applyBorder="1" applyAlignment="1">
      <alignment horizontal="center" vertical="top"/>
    </xf>
    <xf numFmtId="0" fontId="60" fillId="0" borderId="22" xfId="0" applyFont="1" applyFill="1" applyBorder="1" applyAlignment="1">
      <alignment horizontal="left" vertical="top" wrapText="1"/>
    </xf>
    <xf numFmtId="0" fontId="60" fillId="0" borderId="18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 vertical="top"/>
    </xf>
    <xf numFmtId="0" fontId="72" fillId="0" borderId="10" xfId="0" applyFont="1" applyFill="1" applyBorder="1" applyAlignment="1">
      <alignment horizontal="center" vertical="top"/>
    </xf>
    <xf numFmtId="0" fontId="60" fillId="0" borderId="11" xfId="0" applyFont="1" applyFill="1" applyBorder="1" applyAlignment="1">
      <alignment vertical="top" wrapText="1"/>
    </xf>
    <xf numFmtId="0" fontId="60" fillId="0" borderId="14" xfId="0" applyFont="1" applyFill="1" applyBorder="1" applyAlignment="1">
      <alignment vertical="top" wrapText="1"/>
    </xf>
    <xf numFmtId="0" fontId="46" fillId="0" borderId="11" xfId="42" applyFill="1" applyBorder="1" applyAlignment="1" applyProtection="1">
      <alignment horizontal="center" vertical="center" wrapText="1"/>
      <protection/>
    </xf>
    <xf numFmtId="0" fontId="46" fillId="0" borderId="14" xfId="42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61" fillId="0" borderId="0" xfId="0" applyFont="1" applyFill="1" applyBorder="1" applyAlignment="1">
      <alignment horizontal="center" wrapText="1"/>
    </xf>
    <xf numFmtId="0" fontId="61" fillId="0" borderId="24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1" fillId="0" borderId="17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%203%20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Таблица"/>
      <sheetName val="СВОДНАЯ"/>
    </sheetNames>
    <sheetDataSet>
      <sheetData sheetId="8">
        <row r="3">
          <cell r="F3" t="str">
            <v>Энергетическая ценность (Ккал)</v>
          </cell>
          <cell r="G3" t="str">
            <v>Пищевые вещества (г)</v>
          </cell>
          <cell r="J3" t="str">
            <v>Минеральные вещества и витамины</v>
          </cell>
          <cell r="O3" t="str">
            <v>№ рецептуры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80.doc" TargetMode="External" /><Relationship Id="rId2" Type="http://schemas.openxmlformats.org/officeDocument/2006/relationships/hyperlink" Target="&#1058;&#1077;&#1093;.%20&#1082;&#1072;&#1088;&#1090;&#1099;%20&#1076;&#1086;&#1082;\1.doc" TargetMode="External" /><Relationship Id="rId3" Type="http://schemas.openxmlformats.org/officeDocument/2006/relationships/hyperlink" Target="&#1058;&#1077;&#1093;.%20&#1082;&#1072;&#1088;&#1090;&#1099;%20&#1076;&#1086;&#1082;\258.doc" TargetMode="External" /><Relationship Id="rId4" Type="http://schemas.openxmlformats.org/officeDocument/2006/relationships/hyperlink" Target="&#1058;&#1077;&#1093;.%20&#1082;&#1072;&#1088;&#1090;&#1099;%20&#1076;&#1086;&#1082;\177.doc" TargetMode="External" /><Relationship Id="rId5" Type="http://schemas.openxmlformats.org/officeDocument/2006/relationships/hyperlink" Target="&#1058;&#1077;&#1093;.%20&#1082;&#1072;&#1088;&#1090;&#1099;%20&#1076;&#1086;&#1082;\432%20&#1084;.docx" TargetMode="External" /><Relationship Id="rId6" Type="http://schemas.openxmlformats.org/officeDocument/2006/relationships/hyperlink" Target="&#1058;&#1077;&#1093;.%20&#1082;&#1072;&#1088;&#1090;&#1099;%20&#1076;&#1086;&#1082;\4.doc" TargetMode="External" /><Relationship Id="rId7" Type="http://schemas.openxmlformats.org/officeDocument/2006/relationships/hyperlink" Target="&#1058;&#1077;&#1093;.%20&#1082;&#1072;&#1088;&#1090;&#1099;%20&#1076;&#1086;&#1082;\57.doc" TargetMode="Externa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82.doc" TargetMode="External" /><Relationship Id="rId2" Type="http://schemas.openxmlformats.org/officeDocument/2006/relationships/hyperlink" Target="&#1058;&#1077;&#1093;.%20&#1082;&#1072;&#1088;&#1090;&#1099;%20&#1076;&#1086;&#1082;\3.doc" TargetMode="External" /><Relationship Id="rId3" Type="http://schemas.openxmlformats.org/officeDocument/2006/relationships/hyperlink" Target="&#1058;&#1077;&#1093;.%20&#1082;&#1072;&#1088;&#1090;&#1099;%20&#1076;&#1086;&#1082;\264.doc" TargetMode="External" /><Relationship Id="rId4" Type="http://schemas.openxmlformats.org/officeDocument/2006/relationships/hyperlink" Target="&#1058;&#1077;&#1093;.%20&#1082;&#1072;&#1088;&#1090;&#1099;%20&#1076;&#1086;&#1082;\253.doc" TargetMode="External" /><Relationship Id="rId5" Type="http://schemas.openxmlformats.org/officeDocument/2006/relationships/hyperlink" Target="&#1058;&#1077;&#1093;.%20&#1082;&#1072;&#1088;&#1090;&#1099;%20&#1076;&#1086;&#1082;\268.doc" TargetMode="External" /><Relationship Id="rId6" Type="http://schemas.openxmlformats.org/officeDocument/2006/relationships/hyperlink" Target="&#1058;&#1077;&#1093;.%20&#1082;&#1072;&#1088;&#1090;&#1099;%20&#1076;&#1086;&#1082;\209.doc" TargetMode="External" /><Relationship Id="rId7" Type="http://schemas.openxmlformats.org/officeDocument/2006/relationships/hyperlink" Target="&#1058;&#1077;&#1093;.%20&#1082;&#1072;&#1088;&#1090;&#1099;%20&#1076;&#1086;&#1082;\258.doc" TargetMode="External" /><Relationship Id="rId8" Type="http://schemas.openxmlformats.org/officeDocument/2006/relationships/hyperlink" Target="&#1058;&#1077;&#1093;.%20&#1082;&#1072;&#1088;&#1090;&#1099;\86%20&#1084;.jpg" TargetMode="External" /><Relationship Id="rId9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81.doc" TargetMode="External" /><Relationship Id="rId2" Type="http://schemas.openxmlformats.org/officeDocument/2006/relationships/hyperlink" Target="&#1058;&#1077;&#1093;.%20&#1082;&#1072;&#1088;&#1090;&#1099;%20&#1076;&#1086;&#1082;\3.doc" TargetMode="External" /><Relationship Id="rId3" Type="http://schemas.openxmlformats.org/officeDocument/2006/relationships/hyperlink" Target="&#1058;&#1077;&#1093;.%20&#1082;&#1072;&#1088;&#1090;&#1099;%20&#1076;&#1086;&#1082;\264.doc" TargetMode="External" /><Relationship Id="rId4" Type="http://schemas.openxmlformats.org/officeDocument/2006/relationships/hyperlink" Target="&#1058;&#1077;&#1093;.%20&#1082;&#1072;&#1088;&#1090;&#1099;%20&#1076;&#1086;&#1082;\268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%20&#1076;&#1086;&#1082;\146%20&#1084;.doc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82.doc" TargetMode="External" /><Relationship Id="rId2" Type="http://schemas.openxmlformats.org/officeDocument/2006/relationships/hyperlink" Target="&#1058;&#1077;&#1093;.%20&#1082;&#1072;&#1088;&#1090;&#1099;%20&#1076;&#1086;&#1082;\1.doc" TargetMode="External" /><Relationship Id="rId3" Type="http://schemas.openxmlformats.org/officeDocument/2006/relationships/hyperlink" Target="&#1058;&#1077;&#1093;.%20&#1082;&#1072;&#1088;&#1090;&#1099;%20&#1076;&#1086;&#1082;\79.doc" TargetMode="External" /><Relationship Id="rId4" Type="http://schemas.openxmlformats.org/officeDocument/2006/relationships/hyperlink" Target="&#1058;&#1077;&#1093;.%20&#1082;&#1072;&#1088;&#1090;&#1099;%20&#1076;&#1086;&#1082;\131.doc" TargetMode="External" /><Relationship Id="rId5" Type="http://schemas.openxmlformats.org/officeDocument/2006/relationships/hyperlink" Target="&#1058;&#1077;&#1093;.%20&#1082;&#1072;&#1088;&#1090;&#1099;%20&#1076;&#1086;&#1082;\274.doc" TargetMode="External" /><Relationship Id="rId6" Type="http://schemas.openxmlformats.org/officeDocument/2006/relationships/hyperlink" Target="&#1058;&#1077;&#1093;.%20&#1082;&#1072;&#1088;&#1090;&#1099;%20&#1076;&#1086;&#1082;\258.doc" TargetMode="External" /><Relationship Id="rId7" Type="http://schemas.openxmlformats.org/officeDocument/2006/relationships/hyperlink" Target="&#1058;&#1077;&#1093;.%20&#1082;&#1072;&#1088;&#1090;&#1099;%20&#1076;&#1086;&#1082;\216.doc" TargetMode="External" /><Relationship Id="rId8" Type="http://schemas.openxmlformats.org/officeDocument/2006/relationships/hyperlink" Target="&#1058;&#1077;&#1093;.%20&#1082;&#1072;&#1088;&#1090;&#1099;%20&#1076;&#1086;&#1082;\432%20&#1084;.docx" TargetMode="External" /><Relationship Id="rId9" Type="http://schemas.openxmlformats.org/officeDocument/2006/relationships/hyperlink" Target="&#1058;&#1077;&#1093;.%20&#1082;&#1072;&#1088;&#1090;&#1099;\57%20&#1084;.jpg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99.doc" TargetMode="External" /><Relationship Id="rId2" Type="http://schemas.openxmlformats.org/officeDocument/2006/relationships/hyperlink" Target="&#1058;&#1077;&#1093;.%20&#1082;&#1072;&#1088;&#1090;&#1099;%20&#1076;&#1086;&#1082;\1.doc" TargetMode="External" /><Relationship Id="rId3" Type="http://schemas.openxmlformats.org/officeDocument/2006/relationships/hyperlink" Target="&#1058;&#1077;&#1093;.%20&#1082;&#1072;&#1088;&#1090;&#1099;%20&#1076;&#1086;&#1082;\268.doc" TargetMode="External" /><Relationship Id="rId4" Type="http://schemas.openxmlformats.org/officeDocument/2006/relationships/hyperlink" Target="&#1058;&#1077;&#1093;.%20&#1082;&#1072;&#1088;&#1090;&#1099;%20&#1076;&#1086;&#1082;\230.doc" TargetMode="External" /><Relationship Id="rId5" Type="http://schemas.openxmlformats.org/officeDocument/2006/relationships/hyperlink" Target="&#1058;&#1077;&#1093;.%20&#1082;&#1072;&#1088;&#1090;&#1099;%20&#1076;&#1086;&#1082;\216.doc" TargetMode="External" /><Relationship Id="rId6" Type="http://schemas.openxmlformats.org/officeDocument/2006/relationships/hyperlink" Target="&#1058;&#1077;&#1093;.%20&#1082;&#1072;&#1088;&#1090;&#1099;%20&#1076;&#1086;&#1082;\432%20&#1084;.docx" TargetMode="External" /><Relationship Id="rId7" Type="http://schemas.openxmlformats.org/officeDocument/2006/relationships/hyperlink" Target="&#1058;&#1077;&#1093;.%20&#1082;&#1072;&#1088;&#1090;&#1099;%20&#1076;&#1086;&#1082;\12.doc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77.doc" TargetMode="External" /><Relationship Id="rId2" Type="http://schemas.openxmlformats.org/officeDocument/2006/relationships/hyperlink" Target="&#1058;&#1077;&#1093;.%20&#1082;&#1072;&#1088;&#1090;&#1099;%20&#1076;&#1086;&#1082;\3.doc" TargetMode="External" /><Relationship Id="rId3" Type="http://schemas.openxmlformats.org/officeDocument/2006/relationships/hyperlink" Target="&#1058;&#1077;&#1093;.%20&#1082;&#1072;&#1088;&#1090;&#1099;%20&#1076;&#1086;&#1082;\264.doc" TargetMode="External" /><Relationship Id="rId4" Type="http://schemas.openxmlformats.org/officeDocument/2006/relationships/hyperlink" Target="&#1058;&#1077;&#1093;.%20&#1082;&#1072;&#1088;&#1090;&#1099;%20&#1076;&#1086;&#1082;\274.doc" TargetMode="External" /><Relationship Id="rId5" Type="http://schemas.openxmlformats.org/officeDocument/2006/relationships/hyperlink" Target="&#1058;&#1077;&#1093;.%20&#1082;&#1072;&#1088;&#1090;&#1099;%20&#1076;&#1086;&#1082;\207.doc" TargetMode="External" /><Relationship Id="rId6" Type="http://schemas.openxmlformats.org/officeDocument/2006/relationships/hyperlink" Target="&#1058;&#1077;&#1093;.%20&#1082;&#1072;&#1088;&#1090;&#1099;%20&#1076;&#1086;&#1082;\258.doc" TargetMode="External" /><Relationship Id="rId7" Type="http://schemas.openxmlformats.org/officeDocument/2006/relationships/hyperlink" Target="&#1058;&#1077;&#1093;.%20&#1082;&#1072;&#1088;&#1090;&#1099;%20&#1076;&#1086;&#1082;\64.doc" TargetMode="Externa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69.doc" TargetMode="External" /><Relationship Id="rId2" Type="http://schemas.openxmlformats.org/officeDocument/2006/relationships/hyperlink" Target="&#1058;&#1077;&#1093;.%20&#1082;&#1072;&#1088;&#1090;&#1099;%20&#1076;&#1086;&#1082;\1.doc" TargetMode="External" /><Relationship Id="rId3" Type="http://schemas.openxmlformats.org/officeDocument/2006/relationships/hyperlink" Target="&#1058;&#1077;&#1093;.%20&#1082;&#1072;&#1088;&#1090;&#1099;%20&#1076;&#1086;&#1082;\57.doc" TargetMode="External" /><Relationship Id="rId4" Type="http://schemas.openxmlformats.org/officeDocument/2006/relationships/hyperlink" Target="&#1058;&#1077;&#1093;.%20&#1082;&#1072;&#1088;&#1090;&#1099;%20&#1076;&#1086;&#1082;\268.doc" TargetMode="External" /><Relationship Id="rId5" Type="http://schemas.openxmlformats.org/officeDocument/2006/relationships/hyperlink" Target="&#1058;&#1077;&#1093;.%20&#1082;&#1072;&#1088;&#1090;&#1099;%20&#1076;&#1086;&#1082;\194.doc" TargetMode="External" /><Relationship Id="rId6" Type="http://schemas.openxmlformats.org/officeDocument/2006/relationships/hyperlink" Target="&#1058;&#1077;&#1093;.%20&#1082;&#1072;&#1088;&#1090;&#1099;%20&#1076;&#1086;&#1082;\258.doc" TargetMode="External" /><Relationship Id="rId7" Type="http://schemas.openxmlformats.org/officeDocument/2006/relationships/hyperlink" Target="&#1058;&#1077;&#1093;.%20&#1082;&#1072;&#1088;&#1090;&#1099;%20&#1076;&#1086;&#1082;\432%20&#1084;.docx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74.doc" TargetMode="External" /><Relationship Id="rId2" Type="http://schemas.openxmlformats.org/officeDocument/2006/relationships/hyperlink" Target="&#1058;&#1077;&#1093;.%20&#1082;&#1072;&#1088;&#1090;&#1099;%20&#1076;&#1086;&#1082;\3.doc" TargetMode="External" /><Relationship Id="rId3" Type="http://schemas.openxmlformats.org/officeDocument/2006/relationships/hyperlink" Target="&#1058;&#1077;&#1093;.%20&#1082;&#1072;&#1088;&#1090;&#1099;%20&#1076;&#1086;&#1082;\264.doc" TargetMode="External" /><Relationship Id="rId4" Type="http://schemas.openxmlformats.org/officeDocument/2006/relationships/hyperlink" Target="&#1058;&#1077;&#1093;.%20&#1082;&#1072;&#1088;&#1090;&#1099;%20&#1076;&#1086;&#1082;\128.doc" TargetMode="External" /><Relationship Id="rId5" Type="http://schemas.openxmlformats.org/officeDocument/2006/relationships/hyperlink" Target="&#1058;&#1077;&#1093;.%20&#1082;&#1072;&#1088;&#1090;&#1099;%20&#1076;&#1086;&#1082;\274.doc" TargetMode="External" /><Relationship Id="rId6" Type="http://schemas.openxmlformats.org/officeDocument/2006/relationships/hyperlink" Target="&#1058;&#1077;&#1093;.%20&#1082;&#1072;&#1088;&#1090;&#1099;%20&#1076;&#1086;&#1082;\206.doc" TargetMode="External" /><Relationship Id="rId7" Type="http://schemas.openxmlformats.org/officeDocument/2006/relationships/hyperlink" Target="&#1058;&#1077;&#1093;.%20&#1082;&#1072;&#1088;&#1090;&#1099;%20&#1076;&#1086;&#1082;\258.doc" TargetMode="External" /><Relationship Id="rId8" Type="http://schemas.openxmlformats.org/officeDocument/2006/relationships/hyperlink" Target="&#1058;&#1077;&#1093;.%20&#1082;&#1072;&#1088;&#1090;&#1099;%20&#1076;&#1086;&#1082;\99%20&#1084;.docx" TargetMode="Externa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83.doc" TargetMode="External" /><Relationship Id="rId2" Type="http://schemas.openxmlformats.org/officeDocument/2006/relationships/hyperlink" Target="&#1058;&#1077;&#1093;.%20&#1082;&#1072;&#1088;&#1090;&#1099;%20&#1076;&#1086;&#1082;\1.doc" TargetMode="External" /><Relationship Id="rId3" Type="http://schemas.openxmlformats.org/officeDocument/2006/relationships/hyperlink" Target="&#1058;&#1077;&#1093;.%20&#1082;&#1072;&#1088;&#1090;&#1099;%20&#1076;&#1086;&#1082;\81.doc" TargetMode="External" /><Relationship Id="rId4" Type="http://schemas.openxmlformats.org/officeDocument/2006/relationships/hyperlink" Target="&#1058;&#1077;&#1093;.%20&#1082;&#1072;&#1088;&#1090;&#1099;%20&#1076;&#1086;&#1082;\258.doc" TargetMode="External" /><Relationship Id="rId5" Type="http://schemas.openxmlformats.org/officeDocument/2006/relationships/hyperlink" Target="&#1058;&#1077;&#1093;.%20&#1082;&#1072;&#1088;&#1090;&#1099;%20&#1076;&#1086;&#1082;\216.doc" TargetMode="External" /><Relationship Id="rId6" Type="http://schemas.openxmlformats.org/officeDocument/2006/relationships/hyperlink" Target="&#1058;&#1077;&#1093;.%20&#1082;&#1072;&#1088;&#1090;&#1099;%20&#1076;&#1086;&#1082;\208.doc" TargetMode="External" /><Relationship Id="rId7" Type="http://schemas.openxmlformats.org/officeDocument/2006/relationships/hyperlink" Target="&#1058;&#1077;&#1093;.%20&#1082;&#1072;&#1088;&#1090;&#1099;%20&#1076;&#1086;&#1082;\131.doc" TargetMode="External" /><Relationship Id="rId8" Type="http://schemas.openxmlformats.org/officeDocument/2006/relationships/hyperlink" Target="&#1058;&#1077;&#1093;.%20&#1082;&#1072;&#1088;&#1090;&#1099;%20&#1076;&#1086;&#1082;\432%20&#1084;.docx" TargetMode="External" /><Relationship Id="rId9" Type="http://schemas.openxmlformats.org/officeDocument/2006/relationships/hyperlink" Target="&#1058;&#1077;&#1093;.%20&#1082;&#1072;&#1088;&#1090;&#1099;%20&#1076;&#1086;&#1082;\32%20&#1084;.docx" TargetMode="External" /><Relationship Id="rId10" Type="http://schemas.openxmlformats.org/officeDocument/2006/relationships/hyperlink" Target="&#1058;&#1077;&#1093;.%20&#1082;&#1072;&#1088;&#1090;&#1099;%20&#1076;&#1086;&#1082;\11_&#1079;&#1072;&#1082;&#1091;&#1089;&#1082;&#1072;.doc" TargetMode="External" /><Relationship Id="rId1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.doc" TargetMode="External" /><Relationship Id="rId2" Type="http://schemas.openxmlformats.org/officeDocument/2006/relationships/hyperlink" Target="&#1058;&#1077;&#1093;.%20&#1082;&#1072;&#1088;&#1090;&#1099;%20&#1076;&#1086;&#1082;\253.doc" TargetMode="External" /><Relationship Id="rId3" Type="http://schemas.openxmlformats.org/officeDocument/2006/relationships/hyperlink" Target="&#1058;&#1077;&#1093;.%20&#1082;&#1072;&#1088;&#1090;&#1099;%20&#1076;&#1086;&#1082;\57.doc" TargetMode="External" /><Relationship Id="rId4" Type="http://schemas.openxmlformats.org/officeDocument/2006/relationships/hyperlink" Target="&#1058;&#1077;&#1093;.%20&#1082;&#1072;&#1088;&#1090;&#1099;%20&#1076;&#1086;&#1082;\134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%20&#1076;&#1086;&#1082;\432%20&#1084;.docx" TargetMode="External" /><Relationship Id="rId7" Type="http://schemas.openxmlformats.org/officeDocument/2006/relationships/hyperlink" Target="&#1058;&#1077;&#1093;.%20&#1082;&#1072;&#1088;&#1090;&#1099;%20&#1076;&#1086;&#1082;\72.doc" TargetMode="External" /><Relationship Id="rId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7" sqref="D27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57421875" style="1" customWidth="1"/>
    <col min="16" max="16384" width="9.140625" style="1" customWidth="1"/>
  </cols>
  <sheetData>
    <row r="1" spans="1:15" ht="15" customHeight="1">
      <c r="A1" s="3" t="s">
        <v>0</v>
      </c>
      <c r="B1" s="211" t="s">
        <v>213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ht="15">
      <c r="A2" s="2"/>
    </row>
    <row r="3" spans="1:15" ht="28.5" customHeight="1">
      <c r="A3" s="192" t="s">
        <v>1</v>
      </c>
      <c r="B3" s="192" t="s">
        <v>2</v>
      </c>
      <c r="C3" s="192" t="s">
        <v>3</v>
      </c>
      <c r="D3" s="192" t="s">
        <v>4</v>
      </c>
      <c r="E3" s="192" t="s">
        <v>201</v>
      </c>
      <c r="F3" s="192" t="str">
        <f>'[1]9 день'!F3:F4</f>
        <v>Энергетическая ценность (Ккал)</v>
      </c>
      <c r="G3" s="192" t="str">
        <f>'[1]9 день'!G3:I3</f>
        <v>Пищевые вещества (г)</v>
      </c>
      <c r="H3" s="192"/>
      <c r="I3" s="192"/>
      <c r="J3" s="192" t="str">
        <f>'[1]9 день'!J3:N3</f>
        <v>Минеральные вещества и витамины</v>
      </c>
      <c r="K3" s="192"/>
      <c r="L3" s="192"/>
      <c r="M3" s="192"/>
      <c r="N3" s="192"/>
      <c r="O3" s="192" t="str">
        <f>'[1]9 день'!O3:O4</f>
        <v>№ рецептуры</v>
      </c>
    </row>
    <row r="4" spans="1:15" ht="33.75" customHeight="1">
      <c r="A4" s="192"/>
      <c r="B4" s="192"/>
      <c r="C4" s="192"/>
      <c r="D4" s="192"/>
      <c r="E4" s="192"/>
      <c r="F4" s="192"/>
      <c r="G4" s="102" t="s">
        <v>11</v>
      </c>
      <c r="H4" s="102" t="s">
        <v>12</v>
      </c>
      <c r="I4" s="102" t="s">
        <v>13</v>
      </c>
      <c r="J4" s="102" t="s">
        <v>5</v>
      </c>
      <c r="K4" s="102" t="s">
        <v>6</v>
      </c>
      <c r="L4" s="102" t="s">
        <v>7</v>
      </c>
      <c r="M4" s="102" t="s">
        <v>8</v>
      </c>
      <c r="N4" s="102" t="s">
        <v>9</v>
      </c>
      <c r="O4" s="192"/>
    </row>
    <row r="5" spans="1:15" ht="15">
      <c r="A5" s="72" t="s">
        <v>14</v>
      </c>
      <c r="B5" s="64"/>
      <c r="C5" s="64"/>
      <c r="D5" s="64"/>
      <c r="E5" s="64"/>
      <c r="F5" s="64"/>
      <c r="G5" s="64"/>
      <c r="H5" s="64"/>
      <c r="I5" s="73"/>
      <c r="J5" s="64"/>
      <c r="K5" s="64"/>
      <c r="L5" s="64"/>
      <c r="M5" s="64"/>
      <c r="N5" s="64"/>
      <c r="O5" s="74"/>
    </row>
    <row r="6" spans="1:15" ht="15">
      <c r="A6" s="201" t="s">
        <v>232</v>
      </c>
      <c r="B6" s="202" t="s">
        <v>66</v>
      </c>
      <c r="C6" s="209">
        <v>15</v>
      </c>
      <c r="D6" s="209">
        <v>15</v>
      </c>
      <c r="E6" s="200">
        <v>150</v>
      </c>
      <c r="F6" s="209">
        <v>45.75</v>
      </c>
      <c r="G6" s="209">
        <v>1.65</v>
      </c>
      <c r="H6" s="209">
        <v>0.93</v>
      </c>
      <c r="I6" s="209">
        <v>7.515</v>
      </c>
      <c r="J6" s="209">
        <v>7.8</v>
      </c>
      <c r="K6" s="209">
        <v>1.17</v>
      </c>
      <c r="L6" s="209">
        <v>0.0675</v>
      </c>
      <c r="M6" s="209">
        <v>0.015</v>
      </c>
      <c r="N6" s="209">
        <f>$D$6*Таблица!L8</f>
        <v>0</v>
      </c>
      <c r="O6" s="193">
        <v>169</v>
      </c>
    </row>
    <row r="7" spans="1:15" ht="15">
      <c r="A7" s="201"/>
      <c r="B7" s="203"/>
      <c r="C7" s="210"/>
      <c r="D7" s="210"/>
      <c r="E7" s="200"/>
      <c r="F7" s="210"/>
      <c r="G7" s="210"/>
      <c r="H7" s="210"/>
      <c r="I7" s="210"/>
      <c r="J7" s="210"/>
      <c r="K7" s="210"/>
      <c r="L7" s="210"/>
      <c r="M7" s="210"/>
      <c r="N7" s="210"/>
      <c r="O7" s="195"/>
    </row>
    <row r="8" spans="1:15" ht="15">
      <c r="A8" s="201"/>
      <c r="B8" s="18" t="s">
        <v>16</v>
      </c>
      <c r="C8" s="103">
        <v>3</v>
      </c>
      <c r="D8" s="103">
        <v>3</v>
      </c>
      <c r="E8" s="200"/>
      <c r="F8" s="103">
        <f>$D$8*Таблица!D24</f>
        <v>22.02</v>
      </c>
      <c r="G8" s="103">
        <f>$D$8*Таблица!E24</f>
        <v>0.012</v>
      </c>
      <c r="H8" s="103">
        <f>$D$8*Таблица!F24</f>
        <v>2.355</v>
      </c>
      <c r="I8" s="103">
        <f>$D$8*Таблица!G24</f>
        <v>0.015</v>
      </c>
      <c r="J8" s="103">
        <f>$D$8*Таблица!H24</f>
        <v>0.72</v>
      </c>
      <c r="K8" s="103">
        <f>$D$8*Таблица!I24</f>
        <v>0.06</v>
      </c>
      <c r="L8" s="103">
        <f>$D$8*Таблица!J24</f>
        <v>0.003</v>
      </c>
      <c r="M8" s="103">
        <f>$D$8*Таблица!K24</f>
        <v>0.003</v>
      </c>
      <c r="N8" s="75">
        <f>$D$8*Таблица!L24</f>
        <v>0</v>
      </c>
      <c r="O8" s="195"/>
    </row>
    <row r="9" spans="1:15" ht="15">
      <c r="A9" s="201"/>
      <c r="B9" s="202" t="s">
        <v>141</v>
      </c>
      <c r="C9" s="209">
        <v>30</v>
      </c>
      <c r="D9" s="209">
        <v>30</v>
      </c>
      <c r="E9" s="200"/>
      <c r="F9" s="209">
        <v>96</v>
      </c>
      <c r="G9" s="209">
        <v>2.16</v>
      </c>
      <c r="H9" s="209">
        <v>2.55</v>
      </c>
      <c r="I9" s="209">
        <v>16.8</v>
      </c>
      <c r="J9" s="209">
        <v>92.1</v>
      </c>
      <c r="K9" s="209">
        <v>0.06</v>
      </c>
      <c r="L9" s="209">
        <v>0.018</v>
      </c>
      <c r="M9" s="209">
        <v>0.06</v>
      </c>
      <c r="N9" s="209">
        <v>0.3</v>
      </c>
      <c r="O9" s="195"/>
    </row>
    <row r="10" spans="1:15" ht="15">
      <c r="A10" s="201"/>
      <c r="B10" s="203"/>
      <c r="C10" s="210"/>
      <c r="D10" s="210"/>
      <c r="E10" s="200"/>
      <c r="F10" s="210"/>
      <c r="G10" s="210"/>
      <c r="H10" s="210"/>
      <c r="I10" s="210"/>
      <c r="J10" s="210"/>
      <c r="K10" s="210"/>
      <c r="L10" s="210"/>
      <c r="M10" s="210"/>
      <c r="N10" s="210"/>
      <c r="O10" s="194"/>
    </row>
    <row r="11" spans="1:15" ht="30">
      <c r="A11" s="201" t="s">
        <v>152</v>
      </c>
      <c r="B11" s="18" t="s">
        <v>29</v>
      </c>
      <c r="C11" s="103">
        <v>20</v>
      </c>
      <c r="D11" s="103">
        <v>20</v>
      </c>
      <c r="E11" s="212" t="s">
        <v>211</v>
      </c>
      <c r="F11" s="103">
        <f>$D$11*Таблица!D2</f>
        <v>52.400000000000006</v>
      </c>
      <c r="G11" s="103">
        <f>$D$11*Таблица!E2</f>
        <v>1.54</v>
      </c>
      <c r="H11" s="103">
        <f>$D$11*Таблица!F2</f>
        <v>0.6</v>
      </c>
      <c r="I11" s="103">
        <f>$D$11*Таблица!G2</f>
        <v>9.96</v>
      </c>
      <c r="J11" s="103">
        <f>$D$11*Таблица!H2</f>
        <v>4</v>
      </c>
      <c r="K11" s="103">
        <f>$D$11*Таблица!I2</f>
        <v>0.18</v>
      </c>
      <c r="L11" s="103">
        <f>$D$11*Таблица!J2</f>
        <v>0.022000000000000002</v>
      </c>
      <c r="M11" s="103">
        <f>$D$11*Таблица!K2</f>
        <v>0.016</v>
      </c>
      <c r="N11" s="75">
        <f>$D$11*Таблица!L2</f>
        <v>0</v>
      </c>
      <c r="O11" s="193">
        <v>1</v>
      </c>
    </row>
    <row r="12" spans="1:15" ht="15">
      <c r="A12" s="201"/>
      <c r="B12" s="18" t="s">
        <v>16</v>
      </c>
      <c r="C12" s="103">
        <v>3</v>
      </c>
      <c r="D12" s="103">
        <v>3</v>
      </c>
      <c r="E12" s="212"/>
      <c r="F12" s="103">
        <f>$D$12*Таблица!D24</f>
        <v>22.02</v>
      </c>
      <c r="G12" s="103">
        <f>$D$12*Таблица!E24</f>
        <v>0.012</v>
      </c>
      <c r="H12" s="103">
        <f>$D$12*Таблица!F24</f>
        <v>2.355</v>
      </c>
      <c r="I12" s="103">
        <f>$D$12*Таблица!G24</f>
        <v>0.015</v>
      </c>
      <c r="J12" s="103">
        <f>$D$12*Таблица!H24</f>
        <v>0.72</v>
      </c>
      <c r="K12" s="103">
        <f>$D$12*Таблица!I24</f>
        <v>0.06</v>
      </c>
      <c r="L12" s="103">
        <f>$D$12*Таблица!J24</f>
        <v>0.003</v>
      </c>
      <c r="M12" s="103">
        <f>$D$12*Таблица!K24</f>
        <v>0.003</v>
      </c>
      <c r="N12" s="75">
        <f>$D$12*Таблица!L24</f>
        <v>0</v>
      </c>
      <c r="O12" s="194"/>
    </row>
    <row r="13" spans="1:15" ht="30">
      <c r="A13" s="201" t="s">
        <v>202</v>
      </c>
      <c r="B13" s="18" t="s">
        <v>138</v>
      </c>
      <c r="C13" s="103">
        <v>1.5</v>
      </c>
      <c r="D13" s="103">
        <v>1.5</v>
      </c>
      <c r="E13" s="200">
        <v>150</v>
      </c>
      <c r="F13" s="103">
        <f>$D$13*Таблица!D62</f>
        <v>0</v>
      </c>
      <c r="G13" s="103">
        <f>$D$13*Таблица!E62</f>
        <v>0</v>
      </c>
      <c r="H13" s="103">
        <f>$D$13*Таблица!F62</f>
        <v>0</v>
      </c>
      <c r="I13" s="103">
        <f>$D$13*Таблица!G62</f>
        <v>0</v>
      </c>
      <c r="J13" s="103">
        <f>$D$13*Таблица!H62</f>
        <v>0.735</v>
      </c>
      <c r="K13" s="103">
        <f>$D$13*Таблица!I62</f>
        <v>0.0045000000000000005</v>
      </c>
      <c r="L13" s="103">
        <f>$D$13*Таблица!J62</f>
        <v>0.00030000000000000003</v>
      </c>
      <c r="M13" s="103">
        <f>$D$13*Таблица!K62</f>
        <v>0.0009</v>
      </c>
      <c r="N13" s="75">
        <f>$D$13*Таблица!L62</f>
        <v>0.003</v>
      </c>
      <c r="O13" s="196">
        <v>432</v>
      </c>
    </row>
    <row r="14" spans="1:15" ht="15">
      <c r="A14" s="201"/>
      <c r="B14" s="18" t="s">
        <v>17</v>
      </c>
      <c r="C14" s="103">
        <v>10</v>
      </c>
      <c r="D14" s="103">
        <v>10</v>
      </c>
      <c r="E14" s="200"/>
      <c r="F14" s="103">
        <f>$D$14*Таблица!D15</f>
        <v>37.9</v>
      </c>
      <c r="G14" s="103">
        <f>$D$14*Таблица!E15</f>
        <v>0</v>
      </c>
      <c r="H14" s="103">
        <f>$D$14*Таблица!F15</f>
        <v>0</v>
      </c>
      <c r="I14" s="103">
        <f>$D$14*Таблица!G15</f>
        <v>9.98</v>
      </c>
      <c r="J14" s="103">
        <f>$D$14*Таблица!H15</f>
        <v>0.2</v>
      </c>
      <c r="K14" s="103">
        <f>$D$14*Таблица!I15</f>
        <v>0.3</v>
      </c>
      <c r="L14" s="103">
        <f>$D$14*Таблица!J15</f>
        <v>0</v>
      </c>
      <c r="M14" s="103">
        <f>$D$14*Таблица!K15</f>
        <v>0</v>
      </c>
      <c r="N14" s="75">
        <f>$D$14*Таблица!L15</f>
        <v>0</v>
      </c>
      <c r="O14" s="196"/>
    </row>
    <row r="15" spans="1:15" s="15" customFormat="1" ht="14.25">
      <c r="A15" s="76" t="s">
        <v>37</v>
      </c>
      <c r="B15" s="63"/>
      <c r="C15" s="77"/>
      <c r="D15" s="77"/>
      <c r="E15" s="65">
        <f>E6+E13+13</f>
        <v>313</v>
      </c>
      <c r="F15" s="78">
        <f aca="true" t="shared" si="0" ref="F15:N15">SUM(F6:F14)</f>
        <v>276.09</v>
      </c>
      <c r="G15" s="78">
        <f t="shared" si="0"/>
        <v>5.374</v>
      </c>
      <c r="H15" s="78">
        <f t="shared" si="0"/>
        <v>8.79</v>
      </c>
      <c r="I15" s="78">
        <f t="shared" si="0"/>
        <v>44.285</v>
      </c>
      <c r="J15" s="78">
        <f t="shared" si="0"/>
        <v>106.27499999999999</v>
      </c>
      <c r="K15" s="78">
        <f t="shared" si="0"/>
        <v>1.8345</v>
      </c>
      <c r="L15" s="78">
        <f t="shared" si="0"/>
        <v>0.11380000000000001</v>
      </c>
      <c r="M15" s="78">
        <f t="shared" si="0"/>
        <v>0.0979</v>
      </c>
      <c r="N15" s="79">
        <f t="shared" si="0"/>
        <v>0.303</v>
      </c>
      <c r="O15" s="63"/>
    </row>
    <row r="16" spans="1:15" ht="15">
      <c r="A16" s="72" t="s">
        <v>19</v>
      </c>
      <c r="B16" s="64"/>
      <c r="C16" s="64"/>
      <c r="D16" s="64"/>
      <c r="E16" s="64"/>
      <c r="F16" s="64"/>
      <c r="G16" s="64"/>
      <c r="H16" s="64"/>
      <c r="I16" s="73"/>
      <c r="J16" s="64"/>
      <c r="K16" s="64"/>
      <c r="L16" s="64"/>
      <c r="M16" s="64"/>
      <c r="N16" s="64"/>
      <c r="O16" s="74"/>
    </row>
    <row r="17" spans="1:15" ht="15">
      <c r="A17" s="106" t="s">
        <v>59</v>
      </c>
      <c r="B17" s="18" t="s">
        <v>60</v>
      </c>
      <c r="C17" s="103">
        <v>135</v>
      </c>
      <c r="D17" s="103">
        <v>135</v>
      </c>
      <c r="E17" s="105">
        <v>135</v>
      </c>
      <c r="F17" s="103">
        <v>75.6</v>
      </c>
      <c r="G17" s="103">
        <f>$D$17*Таблица!E22</f>
        <v>3.7800000000000002</v>
      </c>
      <c r="H17" s="103">
        <v>4.32</v>
      </c>
      <c r="I17" s="103">
        <v>5.54</v>
      </c>
      <c r="J17" s="103">
        <v>162</v>
      </c>
      <c r="K17" s="103">
        <v>0.14</v>
      </c>
      <c r="L17" s="103">
        <v>0.0405</v>
      </c>
      <c r="M17" s="103">
        <v>0.23</v>
      </c>
      <c r="N17" s="75">
        <v>0.95</v>
      </c>
      <c r="O17" s="153">
        <v>253</v>
      </c>
    </row>
    <row r="18" spans="1:15" s="15" customFormat="1" ht="14.25">
      <c r="A18" s="76" t="s">
        <v>37</v>
      </c>
      <c r="B18" s="63"/>
      <c r="C18" s="77"/>
      <c r="D18" s="77"/>
      <c r="E18" s="65">
        <f>E17</f>
        <v>135</v>
      </c>
      <c r="F18" s="78">
        <f aca="true" t="shared" si="1" ref="F18:N18">SUM(F17)</f>
        <v>75.6</v>
      </c>
      <c r="G18" s="78">
        <f t="shared" si="1"/>
        <v>3.7800000000000002</v>
      </c>
      <c r="H18" s="78">
        <f t="shared" si="1"/>
        <v>4.32</v>
      </c>
      <c r="I18" s="78">
        <f t="shared" si="1"/>
        <v>5.54</v>
      </c>
      <c r="J18" s="78">
        <f t="shared" si="1"/>
        <v>162</v>
      </c>
      <c r="K18" s="78">
        <f t="shared" si="1"/>
        <v>0.14</v>
      </c>
      <c r="L18" s="78">
        <f t="shared" si="1"/>
        <v>0.0405</v>
      </c>
      <c r="M18" s="78">
        <f t="shared" si="1"/>
        <v>0.23</v>
      </c>
      <c r="N18" s="79">
        <f t="shared" si="1"/>
        <v>0.95</v>
      </c>
      <c r="O18" s="63"/>
    </row>
    <row r="19" spans="1:15" ht="15">
      <c r="A19" s="72" t="s">
        <v>21</v>
      </c>
      <c r="B19" s="64"/>
      <c r="C19" s="64"/>
      <c r="D19" s="64"/>
      <c r="E19" s="64"/>
      <c r="F19" s="64"/>
      <c r="G19" s="64"/>
      <c r="H19" s="64"/>
      <c r="I19" s="73"/>
      <c r="J19" s="64"/>
      <c r="K19" s="64"/>
      <c r="L19" s="64"/>
      <c r="M19" s="64"/>
      <c r="N19" s="64"/>
      <c r="O19" s="74"/>
    </row>
    <row r="20" spans="1:15" ht="60" customHeight="1">
      <c r="A20" s="204" t="s">
        <v>227</v>
      </c>
      <c r="B20" s="83" t="s">
        <v>64</v>
      </c>
      <c r="C20" s="103">
        <v>20</v>
      </c>
      <c r="D20" s="103">
        <v>20</v>
      </c>
      <c r="E20" s="209">
        <v>20</v>
      </c>
      <c r="F20" s="103">
        <f>$D$20*Таблица!D49</f>
        <v>8</v>
      </c>
      <c r="G20" s="103">
        <f>$D$20*Таблица!E49</f>
        <v>0.64</v>
      </c>
      <c r="H20" s="103">
        <f>$D$20*Таблица!F49</f>
        <v>0.04</v>
      </c>
      <c r="I20" s="103">
        <f>$D$20*Таблица!G49</f>
        <v>1.3</v>
      </c>
      <c r="J20" s="103">
        <f>$D$20*Таблица!H49</f>
        <v>3.2</v>
      </c>
      <c r="K20" s="103">
        <f>$D$20*Таблица!I49</f>
        <v>0.04</v>
      </c>
      <c r="L20" s="103">
        <f>$D$20*Таблица!J49</f>
        <v>0.022000000000000002</v>
      </c>
      <c r="M20" s="103">
        <f>$D$20*Таблица!K49</f>
        <v>0.14</v>
      </c>
      <c r="N20" s="103">
        <f>$D$20*Таблица!L49</f>
        <v>2</v>
      </c>
      <c r="O20" s="213">
        <v>6</v>
      </c>
    </row>
    <row r="21" spans="1:15" ht="15">
      <c r="A21" s="205"/>
      <c r="B21" s="18" t="s">
        <v>23</v>
      </c>
      <c r="C21" s="109">
        <v>0.2</v>
      </c>
      <c r="D21" s="109">
        <v>0.2</v>
      </c>
      <c r="E21" s="210"/>
      <c r="F21" s="109">
        <v>1.798</v>
      </c>
      <c r="G21" s="109">
        <v>0</v>
      </c>
      <c r="H21" s="109">
        <v>1.998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75">
        <v>0</v>
      </c>
      <c r="O21" s="214"/>
    </row>
    <row r="22" spans="1:15" ht="15">
      <c r="A22" s="201" t="s">
        <v>253</v>
      </c>
      <c r="B22" s="18" t="s">
        <v>16</v>
      </c>
      <c r="C22" s="103">
        <v>3</v>
      </c>
      <c r="D22" s="103">
        <v>3</v>
      </c>
      <c r="E22" s="200">
        <v>150</v>
      </c>
      <c r="F22" s="103">
        <f>$D$22*Таблица!D24</f>
        <v>22.02</v>
      </c>
      <c r="G22" s="103">
        <f>$D$22*Таблица!E24</f>
        <v>0.012</v>
      </c>
      <c r="H22" s="103">
        <f>$D$22*Таблица!F24</f>
        <v>2.355</v>
      </c>
      <c r="I22" s="103">
        <f>$D$22*Таблица!G24</f>
        <v>0.015</v>
      </c>
      <c r="J22" s="103">
        <f>$D$22*Таблица!H24</f>
        <v>0.72</v>
      </c>
      <c r="K22" s="103">
        <f>$D$22*Таблица!I24</f>
        <v>0.06</v>
      </c>
      <c r="L22" s="103">
        <f>$D$22*Таблица!J24</f>
        <v>0.003</v>
      </c>
      <c r="M22" s="103">
        <f>$D$22*Таблица!K24</f>
        <v>0.003</v>
      </c>
      <c r="N22" s="75">
        <f>$D$22*Таблица!L24</f>
        <v>0</v>
      </c>
      <c r="O22" s="195">
        <v>29</v>
      </c>
    </row>
    <row r="23" spans="1:15" ht="15">
      <c r="A23" s="201"/>
      <c r="B23" s="18" t="s">
        <v>23</v>
      </c>
      <c r="C23" s="103">
        <v>3</v>
      </c>
      <c r="D23" s="103">
        <v>3</v>
      </c>
      <c r="E23" s="200"/>
      <c r="F23" s="103">
        <f>$D$23*Таблица!D26</f>
        <v>26.97</v>
      </c>
      <c r="G23" s="103">
        <f>$D$23*Таблица!E26</f>
        <v>0</v>
      </c>
      <c r="H23" s="103">
        <f>$D$23*Таблица!F26</f>
        <v>2.997</v>
      </c>
      <c r="I23" s="103">
        <f>$D$23*Таблица!G26</f>
        <v>0</v>
      </c>
      <c r="J23" s="103">
        <f>$D$23*Таблица!H26</f>
        <v>0</v>
      </c>
      <c r="K23" s="103">
        <f>$D$23*Таблица!I26</f>
        <v>0</v>
      </c>
      <c r="L23" s="103">
        <f>$D$23*Таблица!J26</f>
        <v>0</v>
      </c>
      <c r="M23" s="103">
        <f>$D$23*Таблица!K26</f>
        <v>0</v>
      </c>
      <c r="N23" s="75">
        <f>$D$23*Таблица!L26</f>
        <v>0</v>
      </c>
      <c r="O23" s="195"/>
    </row>
    <row r="24" spans="1:15" ht="15">
      <c r="A24" s="201"/>
      <c r="B24" s="18" t="s">
        <v>61</v>
      </c>
      <c r="C24" s="103">
        <v>5</v>
      </c>
      <c r="D24" s="103">
        <v>5</v>
      </c>
      <c r="E24" s="200"/>
      <c r="F24" s="103">
        <v>16.85</v>
      </c>
      <c r="G24" s="103">
        <v>1.15</v>
      </c>
      <c r="H24" s="103">
        <v>0.08</v>
      </c>
      <c r="I24" s="103">
        <v>2.885</v>
      </c>
      <c r="J24" s="103">
        <v>0.4</v>
      </c>
      <c r="K24" s="103">
        <v>0.35</v>
      </c>
      <c r="L24" s="103">
        <v>0.045</v>
      </c>
      <c r="M24" s="103">
        <v>0.009</v>
      </c>
      <c r="N24" s="103">
        <v>0</v>
      </c>
      <c r="O24" s="195"/>
    </row>
    <row r="25" spans="1:15" ht="15">
      <c r="A25" s="201"/>
      <c r="B25" s="18" t="s">
        <v>24</v>
      </c>
      <c r="C25" s="103">
        <v>20</v>
      </c>
      <c r="D25" s="103">
        <v>20</v>
      </c>
      <c r="E25" s="200"/>
      <c r="F25" s="103">
        <f>$D$25*Таблица!D29</f>
        <v>8.2</v>
      </c>
      <c r="G25" s="103">
        <f>$D$25*Таблица!E29</f>
        <v>0.28</v>
      </c>
      <c r="H25" s="103">
        <f>$D$25*Таблица!F29</f>
        <v>0</v>
      </c>
      <c r="I25" s="103">
        <f>$D$25*Таблица!G29</f>
        <v>1.8199999999999998</v>
      </c>
      <c r="J25" s="103">
        <f>$D$25*Таблица!H29</f>
        <v>6.2</v>
      </c>
      <c r="K25" s="103">
        <f>$D$25*Таблица!I29</f>
        <v>0.16</v>
      </c>
      <c r="L25" s="103">
        <f>$D$25*Таблица!J29</f>
        <v>0.01</v>
      </c>
      <c r="M25" s="103">
        <f>$D$25*Таблица!K29</f>
        <v>0.004</v>
      </c>
      <c r="N25" s="75">
        <f>$D$25*Таблица!L29</f>
        <v>2</v>
      </c>
      <c r="O25" s="195"/>
    </row>
    <row r="26" spans="1:15" ht="15">
      <c r="A26" s="201"/>
      <c r="B26" s="18" t="s">
        <v>25</v>
      </c>
      <c r="C26" s="103">
        <v>20</v>
      </c>
      <c r="D26" s="103">
        <v>20</v>
      </c>
      <c r="E26" s="200"/>
      <c r="F26" s="103">
        <f>$D$26*Таблица!D30</f>
        <v>6.800000000000001</v>
      </c>
      <c r="G26" s="103">
        <f>$D$26*Таблица!E30</f>
        <v>0.26</v>
      </c>
      <c r="H26" s="103">
        <f>$D$26*Таблица!F30</f>
        <v>0.02</v>
      </c>
      <c r="I26" s="103">
        <f>$D$26*Таблица!G30</f>
        <v>1.6800000000000002</v>
      </c>
      <c r="J26" s="103">
        <f>$D$26*Таблица!H30</f>
        <v>10.2</v>
      </c>
      <c r="K26" s="103">
        <f>$D$26*Таблица!I30</f>
        <v>0.24</v>
      </c>
      <c r="L26" s="103">
        <f>$D$26*Таблица!J30</f>
        <v>0.011999999999999999</v>
      </c>
      <c r="M26" s="103">
        <f>$D$26*Таблица!K30</f>
        <v>0.014</v>
      </c>
      <c r="N26" s="75">
        <f>$D$26*Таблица!L30</f>
        <v>1</v>
      </c>
      <c r="O26" s="195"/>
    </row>
    <row r="27" spans="1:15" ht="15">
      <c r="A27" s="201"/>
      <c r="B27" s="18" t="s">
        <v>36</v>
      </c>
      <c r="C27" s="103">
        <v>22</v>
      </c>
      <c r="D27" s="103">
        <v>17</v>
      </c>
      <c r="E27" s="200"/>
      <c r="F27" s="103">
        <f>$D$27*Таблица!D39</f>
        <v>37.06</v>
      </c>
      <c r="G27" s="103">
        <f>$D$27*Таблица!E39</f>
        <v>3.162</v>
      </c>
      <c r="H27" s="103">
        <f>$D$27*Таблица!F39</f>
        <v>2.72</v>
      </c>
      <c r="I27" s="103">
        <f>$D$27*Таблица!G39</f>
        <v>0</v>
      </c>
      <c r="J27" s="103">
        <f>$D$27*Таблица!H39</f>
        <v>1.53</v>
      </c>
      <c r="K27" s="103">
        <f>$D$27*Таблица!I39</f>
        <v>0.442</v>
      </c>
      <c r="L27" s="103">
        <f>$D$27*Таблица!J39</f>
        <v>0.10200000000000001</v>
      </c>
      <c r="M27" s="103">
        <f>$D$27*Таблица!K39</f>
        <v>0.255</v>
      </c>
      <c r="N27" s="103">
        <f>$D$27*Таблица!L39</f>
        <v>0</v>
      </c>
      <c r="O27" s="195"/>
    </row>
    <row r="28" spans="1:15" ht="15">
      <c r="A28" s="201"/>
      <c r="B28" s="18" t="s">
        <v>26</v>
      </c>
      <c r="C28" s="103">
        <v>60</v>
      </c>
      <c r="D28" s="103">
        <v>60</v>
      </c>
      <c r="E28" s="200"/>
      <c r="F28" s="103">
        <f>$D$28*Таблица!D34</f>
        <v>48</v>
      </c>
      <c r="G28" s="103">
        <f>$D$28*Таблица!E34</f>
        <v>1.2</v>
      </c>
      <c r="H28" s="103">
        <f>$D$28*Таблица!F34</f>
        <v>0.24</v>
      </c>
      <c r="I28" s="103">
        <f>$D$28*Таблица!G34</f>
        <v>10.379999999999999</v>
      </c>
      <c r="J28" s="103">
        <f>$D$28*Таблица!H34</f>
        <v>6</v>
      </c>
      <c r="K28" s="103">
        <f>$D$28*Таблица!I34</f>
        <v>0.5399999999999999</v>
      </c>
      <c r="L28" s="103">
        <f>$D$28*Таблица!J34</f>
        <v>0.072</v>
      </c>
      <c r="M28" s="103">
        <f>$D$28*Таблица!K34</f>
        <v>0.03</v>
      </c>
      <c r="N28" s="75">
        <f>$D$28*Таблица!L34</f>
        <v>12</v>
      </c>
      <c r="O28" s="194"/>
    </row>
    <row r="29" spans="1:15" ht="15">
      <c r="A29" s="201" t="s">
        <v>260</v>
      </c>
      <c r="B29" s="18" t="s">
        <v>42</v>
      </c>
      <c r="C29" s="103">
        <v>100</v>
      </c>
      <c r="D29" s="103">
        <v>100</v>
      </c>
      <c r="E29" s="206">
        <v>120</v>
      </c>
      <c r="F29" s="103">
        <v>27</v>
      </c>
      <c r="G29" s="103">
        <v>1.8</v>
      </c>
      <c r="H29" s="103">
        <v>0.1</v>
      </c>
      <c r="I29" s="103">
        <v>4.7</v>
      </c>
      <c r="J29" s="103">
        <v>48</v>
      </c>
      <c r="K29" s="103">
        <v>1</v>
      </c>
      <c r="L29" s="103">
        <v>0.06</v>
      </c>
      <c r="M29" s="103">
        <v>0.05</v>
      </c>
      <c r="N29" s="75">
        <v>50</v>
      </c>
      <c r="O29" s="197">
        <v>105</v>
      </c>
    </row>
    <row r="30" spans="1:15" ht="15">
      <c r="A30" s="201"/>
      <c r="B30" s="18" t="s">
        <v>24</v>
      </c>
      <c r="C30" s="103">
        <v>20</v>
      </c>
      <c r="D30" s="103">
        <v>20</v>
      </c>
      <c r="E30" s="208"/>
      <c r="F30" s="103">
        <f>$D$30*Таблица!D29</f>
        <v>8.2</v>
      </c>
      <c r="G30" s="103">
        <f>$D$30*Таблица!E29</f>
        <v>0.28</v>
      </c>
      <c r="H30" s="103">
        <f>$D$30*Таблица!F29</f>
        <v>0</v>
      </c>
      <c r="I30" s="103">
        <f>$D$30*Таблица!G29</f>
        <v>1.8199999999999998</v>
      </c>
      <c r="J30" s="103">
        <f>$D$30*Таблица!H29</f>
        <v>6.2</v>
      </c>
      <c r="K30" s="103">
        <f>$D$30*Таблица!I29</f>
        <v>0.16</v>
      </c>
      <c r="L30" s="103">
        <f>$D$30*Таблица!J29</f>
        <v>0.01</v>
      </c>
      <c r="M30" s="103">
        <f>$D$30*Таблица!K29</f>
        <v>0.004</v>
      </c>
      <c r="N30" s="75">
        <f>$D$30*Таблица!L29</f>
        <v>2</v>
      </c>
      <c r="O30" s="198"/>
    </row>
    <row r="31" spans="1:15" ht="15">
      <c r="A31" s="201"/>
      <c r="B31" s="18" t="s">
        <v>25</v>
      </c>
      <c r="C31" s="103">
        <v>20</v>
      </c>
      <c r="D31" s="103">
        <v>20</v>
      </c>
      <c r="E31" s="208"/>
      <c r="F31" s="103">
        <f>$D$31*Таблица!D30</f>
        <v>6.800000000000001</v>
      </c>
      <c r="G31" s="103">
        <f>$D$31*Таблица!E30</f>
        <v>0.26</v>
      </c>
      <c r="H31" s="103">
        <f>$D$31*Таблица!F30</f>
        <v>0.02</v>
      </c>
      <c r="I31" s="103">
        <f>$D$31*Таблица!G30</f>
        <v>1.6800000000000002</v>
      </c>
      <c r="J31" s="103">
        <f>$D$31*Таблица!H30</f>
        <v>10.2</v>
      </c>
      <c r="K31" s="103">
        <f>$D$31*Таблица!I30</f>
        <v>0.24</v>
      </c>
      <c r="L31" s="103">
        <f>$D$31*Таблица!J30</f>
        <v>0.011999999999999999</v>
      </c>
      <c r="M31" s="103">
        <f>$D$31*Таблица!K30</f>
        <v>0.014</v>
      </c>
      <c r="N31" s="75">
        <f>$D$31*Таблица!L30</f>
        <v>1</v>
      </c>
      <c r="O31" s="198"/>
    </row>
    <row r="32" spans="1:15" ht="15">
      <c r="A32" s="201"/>
      <c r="B32" s="18" t="s">
        <v>36</v>
      </c>
      <c r="C32" s="103">
        <v>50</v>
      </c>
      <c r="D32" s="103">
        <v>40</v>
      </c>
      <c r="E32" s="208"/>
      <c r="F32" s="103">
        <f>$D$32*Таблица!D39</f>
        <v>87.2</v>
      </c>
      <c r="G32" s="103">
        <f>$D$32*Таблица!E39</f>
        <v>7.4399999999999995</v>
      </c>
      <c r="H32" s="103">
        <f>$D$32*Таблица!F39</f>
        <v>6.4</v>
      </c>
      <c r="I32" s="103">
        <f>$D$32*Таблица!G39</f>
        <v>0</v>
      </c>
      <c r="J32" s="103">
        <f>$D$32*Таблица!H39</f>
        <v>3.5999999999999996</v>
      </c>
      <c r="K32" s="103">
        <f>$D$32*Таблица!I39</f>
        <v>1.04</v>
      </c>
      <c r="L32" s="103">
        <f>$D$32*Таблица!J39</f>
        <v>0.24</v>
      </c>
      <c r="M32" s="103">
        <f>$D$32*Таблица!K39</f>
        <v>0.6</v>
      </c>
      <c r="N32" s="103">
        <f>$D$32*Таблица!L39</f>
        <v>0</v>
      </c>
      <c r="O32" s="198"/>
    </row>
    <row r="33" spans="1:15" ht="30">
      <c r="A33" s="201"/>
      <c r="B33" s="18" t="s">
        <v>145</v>
      </c>
      <c r="C33" s="156">
        <v>2</v>
      </c>
      <c r="D33" s="156">
        <v>2</v>
      </c>
      <c r="E33" s="208"/>
      <c r="F33" s="156">
        <v>1.98</v>
      </c>
      <c r="G33" s="156">
        <v>0.096</v>
      </c>
      <c r="H33" s="156">
        <v>0</v>
      </c>
      <c r="I33" s="156">
        <v>0.38</v>
      </c>
      <c r="J33" s="156">
        <v>0.4</v>
      </c>
      <c r="K33" s="156">
        <v>0.04</v>
      </c>
      <c r="L33" s="156">
        <v>0.003</v>
      </c>
      <c r="M33" s="156">
        <v>0.34</v>
      </c>
      <c r="N33" s="75">
        <v>0.52</v>
      </c>
      <c r="O33" s="198"/>
    </row>
    <row r="34" spans="1:15" ht="15">
      <c r="A34" s="201"/>
      <c r="B34" s="18" t="s">
        <v>16</v>
      </c>
      <c r="C34" s="103">
        <v>3</v>
      </c>
      <c r="D34" s="103">
        <v>3</v>
      </c>
      <c r="E34" s="208"/>
      <c r="F34" s="103">
        <f>$D$34*Таблица!D24</f>
        <v>22.02</v>
      </c>
      <c r="G34" s="103">
        <f>$D$34*Таблица!E24</f>
        <v>0.012</v>
      </c>
      <c r="H34" s="103">
        <f>$D$34*Таблица!F24</f>
        <v>2.355</v>
      </c>
      <c r="I34" s="103">
        <f>$D$34*Таблица!G24</f>
        <v>0.015</v>
      </c>
      <c r="J34" s="103">
        <f>$D$34*Таблица!H24</f>
        <v>0.72</v>
      </c>
      <c r="K34" s="103">
        <f>$D$34*Таблица!I24</f>
        <v>0.06</v>
      </c>
      <c r="L34" s="103">
        <f>$D$34*Таблица!J24</f>
        <v>0.003</v>
      </c>
      <c r="M34" s="103">
        <f>$D$34*Таблица!K24</f>
        <v>0.003</v>
      </c>
      <c r="N34" s="75">
        <f>$D$34*Таблица!L24</f>
        <v>0</v>
      </c>
      <c r="O34" s="198"/>
    </row>
    <row r="35" spans="1:15" ht="15">
      <c r="A35" s="201"/>
      <c r="B35" s="18" t="s">
        <v>23</v>
      </c>
      <c r="C35" s="103">
        <v>4</v>
      </c>
      <c r="D35" s="103">
        <v>4</v>
      </c>
      <c r="E35" s="207"/>
      <c r="F35" s="103">
        <f>$D$35*Таблица!D26</f>
        <v>35.96</v>
      </c>
      <c r="G35" s="103">
        <f>$D$35*Таблица!E26</f>
        <v>0</v>
      </c>
      <c r="H35" s="103">
        <f>$D$35*Таблица!F26</f>
        <v>3.996</v>
      </c>
      <c r="I35" s="103">
        <f>$D$35*Таблица!G26</f>
        <v>0</v>
      </c>
      <c r="J35" s="103">
        <f>$D$35*Таблица!H26</f>
        <v>0</v>
      </c>
      <c r="K35" s="103">
        <f>$D$35*Таблица!I26</f>
        <v>0</v>
      </c>
      <c r="L35" s="103">
        <f>$D$35*Таблица!J26</f>
        <v>0</v>
      </c>
      <c r="M35" s="103">
        <f>$D$35*Таблица!K26</f>
        <v>0</v>
      </c>
      <c r="N35" s="75">
        <f>$D$35*Таблица!L26</f>
        <v>0</v>
      </c>
      <c r="O35" s="199"/>
    </row>
    <row r="36" spans="1:15" ht="30">
      <c r="A36" s="201" t="s">
        <v>28</v>
      </c>
      <c r="B36" s="106" t="s">
        <v>29</v>
      </c>
      <c r="C36" s="103">
        <v>28</v>
      </c>
      <c r="D36" s="103">
        <v>28</v>
      </c>
      <c r="E36" s="103">
        <v>28</v>
      </c>
      <c r="F36" s="103">
        <f>$D$36*Таблица!D2</f>
        <v>73.36</v>
      </c>
      <c r="G36" s="103">
        <f>$D$36*Таблица!E2</f>
        <v>2.156</v>
      </c>
      <c r="H36" s="103">
        <f>$D$36*Таблица!F2</f>
        <v>0.84</v>
      </c>
      <c r="I36" s="103">
        <f>$D$36*Таблица!G2</f>
        <v>13.943999999999999</v>
      </c>
      <c r="J36" s="103">
        <f>$D$36*Таблица!H2</f>
        <v>5.6000000000000005</v>
      </c>
      <c r="K36" s="103">
        <f>$D$36*Таблица!I2</f>
        <v>0.252</v>
      </c>
      <c r="L36" s="103">
        <f>$D$36*Таблица!J2</f>
        <v>0.0308</v>
      </c>
      <c r="M36" s="103">
        <f>$D$36*Таблица!K2</f>
        <v>0.0224</v>
      </c>
      <c r="N36" s="75">
        <f>$D$36*Таблица!L2</f>
        <v>0</v>
      </c>
      <c r="O36" s="202"/>
    </row>
    <row r="37" spans="1:15" ht="30">
      <c r="A37" s="201"/>
      <c r="B37" s="106" t="s">
        <v>30</v>
      </c>
      <c r="C37" s="103">
        <v>32</v>
      </c>
      <c r="D37" s="103">
        <v>32</v>
      </c>
      <c r="E37" s="103">
        <v>32</v>
      </c>
      <c r="F37" s="103">
        <f>$D$37*Таблица!D3</f>
        <v>57.92</v>
      </c>
      <c r="G37" s="103">
        <f>$D$37*Таблица!E3</f>
        <v>2.112</v>
      </c>
      <c r="H37" s="103">
        <f>$D$37*Таблица!F3</f>
        <v>0.384</v>
      </c>
      <c r="I37" s="103">
        <f>$D$37*Таблица!G3</f>
        <v>10.944</v>
      </c>
      <c r="J37" s="103">
        <f>$D$37*Таблица!H3</f>
        <v>0.672</v>
      </c>
      <c r="K37" s="103">
        <f>$D$37*Таблица!I3</f>
        <v>0.64</v>
      </c>
      <c r="L37" s="103">
        <f>$D$37*Таблица!J3</f>
        <v>0.0256</v>
      </c>
      <c r="M37" s="103">
        <f>$D$37*Таблица!K3</f>
        <v>0.016</v>
      </c>
      <c r="N37" s="75">
        <f>$D$37*Таблица!L3</f>
        <v>0</v>
      </c>
      <c r="O37" s="203"/>
    </row>
    <row r="38" spans="1:15" ht="15">
      <c r="A38" s="204" t="s">
        <v>261</v>
      </c>
      <c r="B38" s="157" t="s">
        <v>17</v>
      </c>
      <c r="C38" s="156">
        <v>14</v>
      </c>
      <c r="D38" s="156">
        <v>14</v>
      </c>
      <c r="E38" s="206">
        <v>150</v>
      </c>
      <c r="F38" s="156">
        <v>53.06</v>
      </c>
      <c r="G38" s="156">
        <v>0</v>
      </c>
      <c r="H38" s="156">
        <v>0</v>
      </c>
      <c r="I38" s="156">
        <v>17.465</v>
      </c>
      <c r="J38" s="156">
        <v>0.28</v>
      </c>
      <c r="K38" s="156">
        <v>0.42</v>
      </c>
      <c r="L38" s="156">
        <v>0</v>
      </c>
      <c r="M38" s="156">
        <v>0</v>
      </c>
      <c r="N38" s="75">
        <v>0</v>
      </c>
      <c r="O38" s="197">
        <v>269</v>
      </c>
    </row>
    <row r="39" spans="1:15" ht="15">
      <c r="A39" s="205"/>
      <c r="B39" s="18" t="s">
        <v>220</v>
      </c>
      <c r="C39" s="103">
        <v>34</v>
      </c>
      <c r="D39" s="103">
        <v>30</v>
      </c>
      <c r="E39" s="207"/>
      <c r="F39" s="103">
        <v>47</v>
      </c>
      <c r="G39" s="103">
        <v>0.1</v>
      </c>
      <c r="H39" s="103">
        <v>0.1</v>
      </c>
      <c r="I39" s="103">
        <v>11.8</v>
      </c>
      <c r="J39" s="103">
        <v>4.49</v>
      </c>
      <c r="K39" s="103">
        <v>0.6</v>
      </c>
      <c r="L39" s="103">
        <v>0.01</v>
      </c>
      <c r="M39" s="103">
        <v>0.01</v>
      </c>
      <c r="N39" s="103">
        <v>1.2</v>
      </c>
      <c r="O39" s="199"/>
    </row>
    <row r="40" spans="1:15" s="15" customFormat="1" ht="14.25">
      <c r="A40" s="76" t="s">
        <v>37</v>
      </c>
      <c r="B40" s="63"/>
      <c r="C40" s="77"/>
      <c r="D40" s="77"/>
      <c r="E40" s="65">
        <f>SUM(E20:E38)</f>
        <v>500</v>
      </c>
      <c r="F40" s="78">
        <f aca="true" t="shared" si="2" ref="F40:N40">SUM(F20:F39)</f>
        <v>596.1980000000001</v>
      </c>
      <c r="G40" s="78">
        <f t="shared" si="2"/>
        <v>20.96</v>
      </c>
      <c r="H40" s="78">
        <f t="shared" si="2"/>
        <v>24.645</v>
      </c>
      <c r="I40" s="78">
        <f t="shared" si="2"/>
        <v>80.828</v>
      </c>
      <c r="J40" s="78">
        <f t="shared" si="2"/>
        <v>108.41199999999999</v>
      </c>
      <c r="K40" s="78">
        <f t="shared" si="2"/>
        <v>6.283999999999999</v>
      </c>
      <c r="L40" s="78">
        <f t="shared" si="2"/>
        <v>0.6604000000000001</v>
      </c>
      <c r="M40" s="78">
        <f t="shared" si="2"/>
        <v>1.5144000000000002</v>
      </c>
      <c r="N40" s="78">
        <f t="shared" si="2"/>
        <v>71.72</v>
      </c>
      <c r="O40" s="63"/>
    </row>
    <row r="41" spans="1:15" ht="15">
      <c r="A41" s="72" t="s">
        <v>32</v>
      </c>
      <c r="B41" s="64"/>
      <c r="C41" s="64"/>
      <c r="D41" s="64"/>
      <c r="E41" s="64"/>
      <c r="F41" s="64"/>
      <c r="G41" s="64"/>
      <c r="H41" s="64"/>
      <c r="I41" s="73"/>
      <c r="J41" s="64"/>
      <c r="K41" s="64"/>
      <c r="L41" s="64"/>
      <c r="M41" s="64"/>
      <c r="N41" s="64"/>
      <c r="O41" s="74"/>
    </row>
    <row r="42" spans="1:15" ht="15">
      <c r="A42" s="201" t="s">
        <v>249</v>
      </c>
      <c r="B42" s="18" t="s">
        <v>58</v>
      </c>
      <c r="C42" s="103">
        <v>29</v>
      </c>
      <c r="D42" s="103">
        <v>29</v>
      </c>
      <c r="E42" s="200">
        <v>100</v>
      </c>
      <c r="F42" s="103">
        <v>97.15</v>
      </c>
      <c r="G42" s="103">
        <v>3.103</v>
      </c>
      <c r="H42" s="103">
        <v>0.377</v>
      </c>
      <c r="I42" s="103">
        <v>19.836</v>
      </c>
      <c r="J42" s="103">
        <v>5.22</v>
      </c>
      <c r="K42" s="103">
        <v>1.218</v>
      </c>
      <c r="L42" s="103">
        <v>0.0493</v>
      </c>
      <c r="M42" s="103">
        <v>0.0232</v>
      </c>
      <c r="N42" s="75">
        <f>$D$42*Таблица!L6</f>
        <v>0</v>
      </c>
      <c r="O42" s="193">
        <v>199</v>
      </c>
    </row>
    <row r="43" spans="1:15" ht="15">
      <c r="A43" s="201"/>
      <c r="B43" s="18" t="s">
        <v>40</v>
      </c>
      <c r="C43" s="103">
        <v>7</v>
      </c>
      <c r="D43" s="103">
        <v>7</v>
      </c>
      <c r="E43" s="200"/>
      <c r="F43" s="103">
        <v>25.2</v>
      </c>
      <c r="G43" s="103">
        <v>1.61</v>
      </c>
      <c r="H43" s="103">
        <v>2.03</v>
      </c>
      <c r="I43" s="103">
        <v>0</v>
      </c>
      <c r="J43" s="103">
        <v>133</v>
      </c>
      <c r="K43" s="103">
        <v>0.042</v>
      </c>
      <c r="L43" s="103">
        <v>0.0028</v>
      </c>
      <c r="M43" s="103">
        <v>0.021</v>
      </c>
      <c r="N43" s="75">
        <v>0.112</v>
      </c>
      <c r="O43" s="195"/>
    </row>
    <row r="44" spans="1:15" ht="15">
      <c r="A44" s="201"/>
      <c r="B44" s="18" t="s">
        <v>16</v>
      </c>
      <c r="C44" s="103">
        <v>2.4</v>
      </c>
      <c r="D44" s="103">
        <v>2.4</v>
      </c>
      <c r="E44" s="200"/>
      <c r="F44" s="103">
        <v>17.616</v>
      </c>
      <c r="G44" s="103">
        <v>0.0096</v>
      </c>
      <c r="H44" s="103">
        <v>1.884</v>
      </c>
      <c r="I44" s="103">
        <v>0.012</v>
      </c>
      <c r="J44" s="103">
        <v>0.576</v>
      </c>
      <c r="K44" s="103">
        <v>0.048</v>
      </c>
      <c r="L44" s="103">
        <v>0.0024</v>
      </c>
      <c r="M44" s="103">
        <v>0.0024</v>
      </c>
      <c r="N44" s="75">
        <v>0</v>
      </c>
      <c r="O44" s="194"/>
    </row>
    <row r="45" spans="1:15" ht="15">
      <c r="A45" s="201" t="s">
        <v>53</v>
      </c>
      <c r="B45" s="204" t="s">
        <v>139</v>
      </c>
      <c r="C45" s="209">
        <v>160</v>
      </c>
      <c r="D45" s="209">
        <v>160</v>
      </c>
      <c r="E45" s="200">
        <v>160</v>
      </c>
      <c r="F45" s="209">
        <v>60.8</v>
      </c>
      <c r="G45" s="209">
        <v>0.8</v>
      </c>
      <c r="H45" s="209">
        <v>0</v>
      </c>
      <c r="I45" s="209">
        <v>14.56</v>
      </c>
      <c r="J45" s="209">
        <v>12.8</v>
      </c>
      <c r="K45" s="209">
        <v>0.48</v>
      </c>
      <c r="L45" s="209">
        <v>0.128</v>
      </c>
      <c r="M45" s="209">
        <v>0.048</v>
      </c>
      <c r="N45" s="209">
        <v>32</v>
      </c>
      <c r="O45" s="193">
        <v>415</v>
      </c>
    </row>
    <row r="46" spans="1:15" ht="15">
      <c r="A46" s="201"/>
      <c r="B46" s="205"/>
      <c r="C46" s="210"/>
      <c r="D46" s="210"/>
      <c r="E46" s="200"/>
      <c r="F46" s="210"/>
      <c r="G46" s="210"/>
      <c r="H46" s="210"/>
      <c r="I46" s="210"/>
      <c r="J46" s="210"/>
      <c r="K46" s="210"/>
      <c r="L46" s="210"/>
      <c r="M46" s="210"/>
      <c r="N46" s="210"/>
      <c r="O46" s="194"/>
    </row>
    <row r="47" spans="1:15" ht="15">
      <c r="A47" s="184" t="s">
        <v>48</v>
      </c>
      <c r="B47" s="185" t="s">
        <v>49</v>
      </c>
      <c r="C47" s="186">
        <v>11</v>
      </c>
      <c r="D47" s="186">
        <v>11</v>
      </c>
      <c r="E47" s="183">
        <v>11</v>
      </c>
      <c r="F47" s="186">
        <v>48</v>
      </c>
      <c r="G47" s="186">
        <v>0.96</v>
      </c>
      <c r="H47" s="186">
        <v>1.08</v>
      </c>
      <c r="I47" s="186">
        <v>8.4</v>
      </c>
      <c r="J47" s="186">
        <v>2.4</v>
      </c>
      <c r="K47" s="186">
        <v>0.18</v>
      </c>
      <c r="L47" s="186">
        <v>0.0156</v>
      </c>
      <c r="M47" s="186">
        <v>0.0108</v>
      </c>
      <c r="N47" s="124">
        <v>0</v>
      </c>
      <c r="O47" s="182"/>
    </row>
    <row r="48" spans="1:15" s="15" customFormat="1" ht="14.25">
      <c r="A48" s="76" t="s">
        <v>37</v>
      </c>
      <c r="B48" s="63"/>
      <c r="C48" s="77"/>
      <c r="D48" s="77"/>
      <c r="E48" s="65">
        <v>271</v>
      </c>
      <c r="F48" s="78">
        <f aca="true" t="shared" si="3" ref="F48:M48">SUM(F42:F47)</f>
        <v>248.76600000000002</v>
      </c>
      <c r="G48" s="78">
        <f t="shared" si="3"/>
        <v>6.4826</v>
      </c>
      <c r="H48" s="78">
        <f t="shared" si="3"/>
        <v>5.371</v>
      </c>
      <c r="I48" s="78">
        <f t="shared" si="3"/>
        <v>42.808</v>
      </c>
      <c r="J48" s="78">
        <f t="shared" si="3"/>
        <v>153.996</v>
      </c>
      <c r="K48" s="78">
        <f t="shared" si="3"/>
        <v>1.968</v>
      </c>
      <c r="L48" s="78">
        <f t="shared" si="3"/>
        <v>0.1981</v>
      </c>
      <c r="M48" s="78">
        <f t="shared" si="3"/>
        <v>0.10540000000000001</v>
      </c>
      <c r="N48" s="79">
        <f>SUM(N42:N46)</f>
        <v>32.112</v>
      </c>
      <c r="O48" s="63"/>
    </row>
    <row r="49" spans="1:15" s="15" customFormat="1" ht="14.25">
      <c r="A49" s="76" t="s">
        <v>134</v>
      </c>
      <c r="B49" s="63"/>
      <c r="C49" s="77"/>
      <c r="D49" s="77"/>
      <c r="E49" s="65">
        <f>E15+E18+E40+E48</f>
        <v>1219</v>
      </c>
      <c r="F49" s="78">
        <f aca="true" t="shared" si="4" ref="F49:N49">F48+F40+F18+F15</f>
        <v>1196.6540000000002</v>
      </c>
      <c r="G49" s="78">
        <f t="shared" si="4"/>
        <v>36.5966</v>
      </c>
      <c r="H49" s="78">
        <f t="shared" si="4"/>
        <v>43.126</v>
      </c>
      <c r="I49" s="78">
        <f t="shared" si="4"/>
        <v>173.46099999999998</v>
      </c>
      <c r="J49" s="78">
        <f t="shared" si="4"/>
        <v>530.683</v>
      </c>
      <c r="K49" s="78">
        <f t="shared" si="4"/>
        <v>10.2265</v>
      </c>
      <c r="L49" s="78">
        <f t="shared" si="4"/>
        <v>1.0128</v>
      </c>
      <c r="M49" s="78">
        <f t="shared" si="4"/>
        <v>1.9477000000000002</v>
      </c>
      <c r="N49" s="79">
        <f t="shared" si="4"/>
        <v>105.085</v>
      </c>
      <c r="O49" s="63"/>
    </row>
  </sheetData>
  <sheetProtection/>
  <mergeCells count="75">
    <mergeCell ref="I45:I46"/>
    <mergeCell ref="J45:J46"/>
    <mergeCell ref="K45:K46"/>
    <mergeCell ref="L45:L46"/>
    <mergeCell ref="M45:M46"/>
    <mergeCell ref="N45:N46"/>
    <mergeCell ref="B45:B46"/>
    <mergeCell ref="C45:C46"/>
    <mergeCell ref="D45:D46"/>
    <mergeCell ref="F45:F46"/>
    <mergeCell ref="G45:G46"/>
    <mergeCell ref="H45:H46"/>
    <mergeCell ref="O20:O21"/>
    <mergeCell ref="I9:I10"/>
    <mergeCell ref="J9:J10"/>
    <mergeCell ref="K9:K10"/>
    <mergeCell ref="L9:L10"/>
    <mergeCell ref="M9:M10"/>
    <mergeCell ref="N9:N10"/>
    <mergeCell ref="B9:B10"/>
    <mergeCell ref="C9:C10"/>
    <mergeCell ref="D9:D10"/>
    <mergeCell ref="F9:F10"/>
    <mergeCell ref="G9:G10"/>
    <mergeCell ref="H9:H10"/>
    <mergeCell ref="I6:I7"/>
    <mergeCell ref="J6:J7"/>
    <mergeCell ref="K6:K7"/>
    <mergeCell ref="L6:L7"/>
    <mergeCell ref="M6:M7"/>
    <mergeCell ref="N6:N7"/>
    <mergeCell ref="B6:B7"/>
    <mergeCell ref="C6:C7"/>
    <mergeCell ref="D6:D7"/>
    <mergeCell ref="F6:F7"/>
    <mergeCell ref="G6:G7"/>
    <mergeCell ref="H6:H7"/>
    <mergeCell ref="B1:O1"/>
    <mergeCell ref="A3:A4"/>
    <mergeCell ref="B3:B4"/>
    <mergeCell ref="A6:A10"/>
    <mergeCell ref="E6:E10"/>
    <mergeCell ref="E11:E12"/>
    <mergeCell ref="A11:A12"/>
    <mergeCell ref="C3:C4"/>
    <mergeCell ref="D3:D4"/>
    <mergeCell ref="E3:E4"/>
    <mergeCell ref="A13:A14"/>
    <mergeCell ref="E13:E14"/>
    <mergeCell ref="A22:A28"/>
    <mergeCell ref="E22:E28"/>
    <mergeCell ref="E29:E35"/>
    <mergeCell ref="A29:A35"/>
    <mergeCell ref="A20:A21"/>
    <mergeCell ref="E20:E21"/>
    <mergeCell ref="O42:O44"/>
    <mergeCell ref="E45:E46"/>
    <mergeCell ref="A45:A46"/>
    <mergeCell ref="A36:A37"/>
    <mergeCell ref="A42:A44"/>
    <mergeCell ref="E42:E44"/>
    <mergeCell ref="O36:O37"/>
    <mergeCell ref="A38:A39"/>
    <mergeCell ref="E38:E39"/>
    <mergeCell ref="O38:O39"/>
    <mergeCell ref="F3:F4"/>
    <mergeCell ref="G3:I3"/>
    <mergeCell ref="J3:N3"/>
    <mergeCell ref="O45:O46"/>
    <mergeCell ref="O3:O4"/>
    <mergeCell ref="O6:O10"/>
    <mergeCell ref="O11:O12"/>
    <mergeCell ref="O13:O14"/>
    <mergeCell ref="O22:O28"/>
    <mergeCell ref="O29:O35"/>
  </mergeCells>
  <hyperlinks>
    <hyperlink ref="O6:O10" r:id="rId1" display="Тех. карты док\180.doc"/>
    <hyperlink ref="O11:O12" r:id="rId2" display="Тех. карты док\1.doc"/>
    <hyperlink ref="O45:O46" r:id="rId3" display="Тех. карты док\258.doc"/>
    <hyperlink ref="O42:O44" r:id="rId4" display="177.doc"/>
    <hyperlink ref="O13:O14" r:id="rId5" display="Тех. карты док\432 м.docx"/>
    <hyperlink ref="O20" r:id="rId6" display="Тех. карты док\4.doc"/>
    <hyperlink ref="O22:O28" r:id="rId7" display="Тех. карты док\57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30" sqref="T30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57421875" style="1" customWidth="1"/>
    <col min="16" max="16384" width="9.140625" style="1" customWidth="1"/>
  </cols>
  <sheetData>
    <row r="1" spans="1:15" ht="15" customHeight="1">
      <c r="A1" s="8" t="s">
        <v>71</v>
      </c>
      <c r="B1" s="211" t="s">
        <v>213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ht="15">
      <c r="A2" s="2"/>
    </row>
    <row r="3" spans="1:15" ht="28.5" customHeight="1">
      <c r="A3" s="192" t="s">
        <v>1</v>
      </c>
      <c r="B3" s="192" t="s">
        <v>2</v>
      </c>
      <c r="C3" s="192" t="s">
        <v>3</v>
      </c>
      <c r="D3" s="192" t="s">
        <v>4</v>
      </c>
      <c r="E3" s="192" t="str">
        <f>'9 день'!E3:E4</f>
        <v>Выход блюда</v>
      </c>
      <c r="F3" s="192" t="str">
        <f>'9 день'!F3:F4</f>
        <v>Энергетическая ценность (Ккал)</v>
      </c>
      <c r="G3" s="192" t="str">
        <f>'9 день'!G3:I3</f>
        <v>Пищевые вещества (г)</v>
      </c>
      <c r="H3" s="192"/>
      <c r="I3" s="192"/>
      <c r="J3" s="192" t="str">
        <f>'9 день'!J3:N3</f>
        <v>Минеральные вещества и витамины</v>
      </c>
      <c r="K3" s="192"/>
      <c r="L3" s="192"/>
      <c r="M3" s="192"/>
      <c r="N3" s="192"/>
      <c r="O3" s="192" t="str">
        <f>'9 день'!O3:O4</f>
        <v>№ рецептуры</v>
      </c>
    </row>
    <row r="4" spans="1:15" ht="33.75" customHeight="1">
      <c r="A4" s="192"/>
      <c r="B4" s="192"/>
      <c r="C4" s="192"/>
      <c r="D4" s="192"/>
      <c r="E4" s="192"/>
      <c r="F4" s="192"/>
      <c r="G4" s="102" t="s">
        <v>11</v>
      </c>
      <c r="H4" s="102" t="s">
        <v>12</v>
      </c>
      <c r="I4" s="102" t="s">
        <v>13</v>
      </c>
      <c r="J4" s="102" t="s">
        <v>5</v>
      </c>
      <c r="K4" s="102" t="s">
        <v>6</v>
      </c>
      <c r="L4" s="102" t="s">
        <v>7</v>
      </c>
      <c r="M4" s="102" t="s">
        <v>8</v>
      </c>
      <c r="N4" s="102" t="s">
        <v>9</v>
      </c>
      <c r="O4" s="192"/>
    </row>
    <row r="5" spans="1:15" ht="15">
      <c r="A5" s="80" t="s">
        <v>14</v>
      </c>
      <c r="B5" s="81"/>
      <c r="C5" s="81"/>
      <c r="D5" s="81"/>
      <c r="E5" s="81"/>
      <c r="F5" s="81"/>
      <c r="G5" s="81"/>
      <c r="H5" s="81"/>
      <c r="I5" s="82"/>
      <c r="J5" s="81"/>
      <c r="K5" s="81"/>
      <c r="L5" s="81"/>
      <c r="M5" s="81"/>
      <c r="N5" s="81"/>
      <c r="O5" s="74"/>
    </row>
    <row r="6" spans="1:15" ht="15" customHeight="1">
      <c r="A6" s="201" t="s">
        <v>153</v>
      </c>
      <c r="B6" s="19" t="s">
        <v>33</v>
      </c>
      <c r="C6" s="103">
        <v>15</v>
      </c>
      <c r="D6" s="103">
        <v>15</v>
      </c>
      <c r="E6" s="200">
        <v>150</v>
      </c>
      <c r="F6" s="103">
        <v>49.2</v>
      </c>
      <c r="G6" s="103">
        <v>1.545</v>
      </c>
      <c r="H6" s="103">
        <v>0.15</v>
      </c>
      <c r="I6" s="103">
        <v>10.185</v>
      </c>
      <c r="J6" s="103">
        <v>3</v>
      </c>
      <c r="K6" s="103">
        <v>0.345</v>
      </c>
      <c r="L6" s="103">
        <v>0.021</v>
      </c>
      <c r="M6" s="103">
        <v>0.0105</v>
      </c>
      <c r="N6" s="75">
        <f>$D$6*Таблица!L11</f>
        <v>0</v>
      </c>
      <c r="O6" s="193">
        <v>177</v>
      </c>
    </row>
    <row r="7" spans="1:15" ht="15">
      <c r="A7" s="201"/>
      <c r="B7" s="19" t="s">
        <v>18</v>
      </c>
      <c r="C7" s="103">
        <v>120</v>
      </c>
      <c r="D7" s="103">
        <v>120</v>
      </c>
      <c r="E7" s="200"/>
      <c r="F7" s="103">
        <f>$D$7*Таблица!D19</f>
        <v>62.400000000000006</v>
      </c>
      <c r="G7" s="103">
        <f>$D$7*Таблица!E19</f>
        <v>3.36</v>
      </c>
      <c r="H7" s="103">
        <f>$D$7*Таблица!F19</f>
        <v>3</v>
      </c>
      <c r="I7" s="103">
        <f>$D$7*Таблица!G19</f>
        <v>5.64</v>
      </c>
      <c r="J7" s="103">
        <f>$D$7*Таблица!H19</f>
        <v>145.2</v>
      </c>
      <c r="K7" s="103">
        <f>$D$7*Таблица!I19</f>
        <v>0.12</v>
      </c>
      <c r="L7" s="103">
        <f>$D$7*Таблица!J19</f>
        <v>0.036</v>
      </c>
      <c r="M7" s="103">
        <f>$D$7*Таблица!K19</f>
        <v>0.156</v>
      </c>
      <c r="N7" s="75">
        <f>$D$7*Таблица!L19</f>
        <v>0.12</v>
      </c>
      <c r="O7" s="195"/>
    </row>
    <row r="8" spans="1:15" ht="15">
      <c r="A8" s="201"/>
      <c r="B8" s="19" t="s">
        <v>17</v>
      </c>
      <c r="C8" s="103">
        <v>3</v>
      </c>
      <c r="D8" s="103">
        <v>3</v>
      </c>
      <c r="E8" s="200"/>
      <c r="F8" s="103">
        <f>$D$8*Таблица!D15</f>
        <v>11.370000000000001</v>
      </c>
      <c r="G8" s="103">
        <f>$D$8*Таблица!E15</f>
        <v>0</v>
      </c>
      <c r="H8" s="103">
        <f>$D$8*Таблица!F15</f>
        <v>0</v>
      </c>
      <c r="I8" s="103">
        <f>$D$8*Таблица!G15</f>
        <v>2.9939999999999998</v>
      </c>
      <c r="J8" s="103">
        <f>$D$8*Таблица!H15</f>
        <v>0.06</v>
      </c>
      <c r="K8" s="103">
        <f>$D$8*Таблица!I15</f>
        <v>0.09</v>
      </c>
      <c r="L8" s="103">
        <f>$D$8*Таблица!J15</f>
        <v>0</v>
      </c>
      <c r="M8" s="103">
        <f>$D$8*Таблица!K15</f>
        <v>0</v>
      </c>
      <c r="N8" s="75">
        <f>$D$8*Таблица!L15</f>
        <v>0</v>
      </c>
      <c r="O8" s="195"/>
    </row>
    <row r="9" spans="1:15" ht="15">
      <c r="A9" s="201"/>
      <c r="B9" s="19" t="s">
        <v>16</v>
      </c>
      <c r="C9" s="103">
        <v>3</v>
      </c>
      <c r="D9" s="103">
        <v>3</v>
      </c>
      <c r="E9" s="200"/>
      <c r="F9" s="103">
        <f>$D$9*Таблица!D24</f>
        <v>22.02</v>
      </c>
      <c r="G9" s="103">
        <f>$D$9*Таблица!E24</f>
        <v>0.012</v>
      </c>
      <c r="H9" s="103">
        <f>$D$9*Таблица!F24</f>
        <v>2.355</v>
      </c>
      <c r="I9" s="103">
        <f>$D$9*Таблица!G24</f>
        <v>0.015</v>
      </c>
      <c r="J9" s="103">
        <f>$D$9*Таблица!H24</f>
        <v>0.72</v>
      </c>
      <c r="K9" s="103">
        <f>$D$9*Таблица!I24</f>
        <v>0.06</v>
      </c>
      <c r="L9" s="103">
        <f>$D$9*Таблица!J24</f>
        <v>0.003</v>
      </c>
      <c r="M9" s="103">
        <f>$D$9*Таблица!K24</f>
        <v>0.003</v>
      </c>
      <c r="N9" s="75">
        <f>$D$9*Таблица!L24</f>
        <v>0</v>
      </c>
      <c r="O9" s="194"/>
    </row>
    <row r="10" spans="1:15" ht="30">
      <c r="A10" s="201" t="s">
        <v>234</v>
      </c>
      <c r="B10" s="18" t="s">
        <v>29</v>
      </c>
      <c r="C10" s="103">
        <v>20</v>
      </c>
      <c r="D10" s="103">
        <v>20</v>
      </c>
      <c r="E10" s="212" t="s">
        <v>252</v>
      </c>
      <c r="F10" s="103">
        <f>$D$10*Таблица!D2</f>
        <v>52.400000000000006</v>
      </c>
      <c r="G10" s="103">
        <f>$D$10*Таблица!E2</f>
        <v>1.54</v>
      </c>
      <c r="H10" s="103">
        <f>$D$10*Таблица!F2</f>
        <v>0.6</v>
      </c>
      <c r="I10" s="103">
        <f>$D$10*Таблица!G2</f>
        <v>9.96</v>
      </c>
      <c r="J10" s="103">
        <f>$D$10*Таблица!H2</f>
        <v>4</v>
      </c>
      <c r="K10" s="103">
        <f>$D$10*Таблица!I2</f>
        <v>0.18</v>
      </c>
      <c r="L10" s="103">
        <f>$D$10*Таблица!J2</f>
        <v>0.022000000000000002</v>
      </c>
      <c r="M10" s="103">
        <f>$D$10*Таблица!K2</f>
        <v>0.016</v>
      </c>
      <c r="N10" s="75">
        <f>$D$10*Таблица!L2</f>
        <v>0</v>
      </c>
      <c r="O10" s="193">
        <v>2</v>
      </c>
    </row>
    <row r="11" spans="1:15" ht="15">
      <c r="A11" s="201"/>
      <c r="B11" s="18" t="s">
        <v>16</v>
      </c>
      <c r="C11" s="143">
        <v>3</v>
      </c>
      <c r="D11" s="143">
        <v>3</v>
      </c>
      <c r="E11" s="212"/>
      <c r="F11" s="143">
        <v>22.02</v>
      </c>
      <c r="G11" s="143">
        <v>0.012</v>
      </c>
      <c r="H11" s="143">
        <v>2.355</v>
      </c>
      <c r="I11" s="143">
        <v>0.015</v>
      </c>
      <c r="J11" s="143">
        <v>0.72</v>
      </c>
      <c r="K11" s="143">
        <v>0.06</v>
      </c>
      <c r="L11" s="143">
        <v>0.003</v>
      </c>
      <c r="M11" s="143">
        <v>0.003</v>
      </c>
      <c r="N11" s="75">
        <v>0</v>
      </c>
      <c r="O11" s="195"/>
    </row>
    <row r="12" spans="1:15" ht="15">
      <c r="A12" s="201"/>
      <c r="B12" s="18" t="s">
        <v>40</v>
      </c>
      <c r="C12" s="103">
        <v>7</v>
      </c>
      <c r="D12" s="103">
        <v>7</v>
      </c>
      <c r="E12" s="212"/>
      <c r="F12" s="103">
        <f>$D$12*Таблица!D25</f>
        <v>25.2</v>
      </c>
      <c r="G12" s="103">
        <f>$D$12*Таблица!E25</f>
        <v>1.61</v>
      </c>
      <c r="H12" s="103">
        <f>$D$12*Таблица!F25</f>
        <v>2.03</v>
      </c>
      <c r="I12" s="103">
        <f>$D$12*Таблица!G25</f>
        <v>0</v>
      </c>
      <c r="J12" s="103">
        <f>$D$12*Таблица!H25</f>
        <v>133</v>
      </c>
      <c r="K12" s="103">
        <f>$D$12*Таблица!I25</f>
        <v>0.042</v>
      </c>
      <c r="L12" s="103">
        <f>$D$12*Таблица!J25</f>
        <v>0.0028</v>
      </c>
      <c r="M12" s="103">
        <f>$D$12*Таблица!K25</f>
        <v>0.021</v>
      </c>
      <c r="N12" s="75">
        <f>$D$12*Таблица!L25</f>
        <v>0.112</v>
      </c>
      <c r="O12" s="194"/>
    </row>
    <row r="13" spans="1:15" ht="15">
      <c r="A13" s="201" t="s">
        <v>154</v>
      </c>
      <c r="B13" s="18" t="s">
        <v>50</v>
      </c>
      <c r="C13" s="103">
        <v>1</v>
      </c>
      <c r="D13" s="103">
        <v>1</v>
      </c>
      <c r="E13" s="200">
        <v>150</v>
      </c>
      <c r="F13" s="103">
        <f>$D$13*Таблица!D61</f>
        <v>3.78</v>
      </c>
      <c r="G13" s="103">
        <f>$D$13*Таблица!E61</f>
        <v>0.242</v>
      </c>
      <c r="H13" s="103">
        <f>$D$13*Таблица!F61</f>
        <v>0.175</v>
      </c>
      <c r="I13" s="103">
        <f>$D$13*Таблица!G61</f>
        <v>0.279</v>
      </c>
      <c r="J13" s="103">
        <f>$D$13*Таблица!H61</f>
        <v>0.18</v>
      </c>
      <c r="K13" s="103">
        <f>$D$13*Таблица!I61</f>
        <v>0.11</v>
      </c>
      <c r="L13" s="103">
        <f>$D$13*Таблица!J61</f>
        <v>0.001</v>
      </c>
      <c r="M13" s="103">
        <f>$D$13*Таблица!K61</f>
        <v>0.003</v>
      </c>
      <c r="N13" s="75">
        <f>$D$13*Таблица!L61</f>
        <v>0</v>
      </c>
      <c r="O13" s="193">
        <v>264</v>
      </c>
    </row>
    <row r="14" spans="1:15" ht="15">
      <c r="A14" s="201"/>
      <c r="B14" s="18" t="s">
        <v>18</v>
      </c>
      <c r="C14" s="103">
        <v>120</v>
      </c>
      <c r="D14" s="103">
        <v>120</v>
      </c>
      <c r="E14" s="200"/>
      <c r="F14" s="103">
        <f>$D$14*Таблица!D19</f>
        <v>62.400000000000006</v>
      </c>
      <c r="G14" s="103">
        <f>$D$14*Таблица!E19</f>
        <v>3.36</v>
      </c>
      <c r="H14" s="103">
        <f>$D$14*Таблица!F19</f>
        <v>3</v>
      </c>
      <c r="I14" s="103">
        <f>$D$14*Таблица!G19</f>
        <v>5.64</v>
      </c>
      <c r="J14" s="103">
        <f>$D$14*Таблица!H19</f>
        <v>145.2</v>
      </c>
      <c r="K14" s="103">
        <f>$D$14*Таблица!I19</f>
        <v>0.12</v>
      </c>
      <c r="L14" s="103">
        <f>$D$14*Таблица!J19</f>
        <v>0.036</v>
      </c>
      <c r="M14" s="103">
        <f>$D$14*Таблица!K19</f>
        <v>0.156</v>
      </c>
      <c r="N14" s="75">
        <f>$D$14*Таблица!L19</f>
        <v>0.12</v>
      </c>
      <c r="O14" s="195"/>
    </row>
    <row r="15" spans="1:15" ht="15">
      <c r="A15" s="201"/>
      <c r="B15" s="18" t="s">
        <v>17</v>
      </c>
      <c r="C15" s="103">
        <v>8</v>
      </c>
      <c r="D15" s="103">
        <v>8</v>
      </c>
      <c r="E15" s="200"/>
      <c r="F15" s="103">
        <f>$D$15*Таблица!D15</f>
        <v>30.32</v>
      </c>
      <c r="G15" s="103">
        <f>$D$15*Таблица!E15</f>
        <v>0</v>
      </c>
      <c r="H15" s="103">
        <f>$D$15*Таблица!F15</f>
        <v>0</v>
      </c>
      <c r="I15" s="103">
        <f>$D$15*Таблица!G15</f>
        <v>7.984</v>
      </c>
      <c r="J15" s="103">
        <f>$D$15*Таблица!H15</f>
        <v>0.16</v>
      </c>
      <c r="K15" s="103">
        <f>$D$15*Таблица!I15</f>
        <v>0.24</v>
      </c>
      <c r="L15" s="103">
        <f>$D$15*Таблица!J15</f>
        <v>0</v>
      </c>
      <c r="M15" s="103">
        <f>$D$15*Таблица!K15</f>
        <v>0</v>
      </c>
      <c r="N15" s="75">
        <f>$D$15*Таблица!L15</f>
        <v>0</v>
      </c>
      <c r="O15" s="194"/>
    </row>
    <row r="16" spans="1:15" s="15" customFormat="1" ht="14.25">
      <c r="A16" s="76" t="s">
        <v>37</v>
      </c>
      <c r="B16" s="63"/>
      <c r="C16" s="77"/>
      <c r="D16" s="77"/>
      <c r="E16" s="65">
        <v>330</v>
      </c>
      <c r="F16" s="78">
        <f aca="true" t="shared" si="0" ref="F16:N16">SUM(F6:F15)</f>
        <v>341.11</v>
      </c>
      <c r="G16" s="78">
        <f t="shared" si="0"/>
        <v>11.680999999999997</v>
      </c>
      <c r="H16" s="78">
        <f t="shared" si="0"/>
        <v>13.665</v>
      </c>
      <c r="I16" s="78">
        <f t="shared" si="0"/>
        <v>42.712</v>
      </c>
      <c r="J16" s="78">
        <f t="shared" si="0"/>
        <v>432.24</v>
      </c>
      <c r="K16" s="78">
        <f t="shared" si="0"/>
        <v>1.3670000000000002</v>
      </c>
      <c r="L16" s="78">
        <f t="shared" si="0"/>
        <v>0.1248</v>
      </c>
      <c r="M16" s="78">
        <f t="shared" si="0"/>
        <v>0.3685</v>
      </c>
      <c r="N16" s="79">
        <f t="shared" si="0"/>
        <v>0.352</v>
      </c>
      <c r="O16" s="63"/>
    </row>
    <row r="17" spans="1:15" ht="15">
      <c r="A17" s="72" t="s">
        <v>19</v>
      </c>
      <c r="B17" s="64"/>
      <c r="C17" s="64"/>
      <c r="D17" s="64"/>
      <c r="E17" s="64"/>
      <c r="F17" s="64"/>
      <c r="G17" s="64"/>
      <c r="H17" s="64"/>
      <c r="I17" s="73"/>
      <c r="J17" s="64"/>
      <c r="K17" s="64"/>
      <c r="L17" s="64"/>
      <c r="M17" s="64"/>
      <c r="N17" s="64"/>
      <c r="O17" s="74"/>
    </row>
    <row r="18" spans="1:15" ht="15">
      <c r="A18" s="106" t="s">
        <v>20</v>
      </c>
      <c r="B18" s="18" t="s">
        <v>38</v>
      </c>
      <c r="C18" s="103">
        <v>135</v>
      </c>
      <c r="D18" s="103">
        <v>135</v>
      </c>
      <c r="E18" s="105">
        <v>135</v>
      </c>
      <c r="F18" s="103">
        <v>68.85</v>
      </c>
      <c r="G18" s="103">
        <v>3.78</v>
      </c>
      <c r="H18" s="103">
        <v>3.38</v>
      </c>
      <c r="I18" s="103">
        <v>5.67</v>
      </c>
      <c r="J18" s="103">
        <v>163.35</v>
      </c>
      <c r="K18" s="103">
        <v>0.135</v>
      </c>
      <c r="L18" s="103">
        <v>0.041</v>
      </c>
      <c r="M18" s="103">
        <v>0.176</v>
      </c>
      <c r="N18" s="75">
        <v>0.135</v>
      </c>
      <c r="O18" s="85" t="s">
        <v>259</v>
      </c>
    </row>
    <row r="19" spans="1:15" s="15" customFormat="1" ht="14.25">
      <c r="A19" s="76" t="s">
        <v>37</v>
      </c>
      <c r="B19" s="63"/>
      <c r="C19" s="77"/>
      <c r="D19" s="77"/>
      <c r="E19" s="100">
        <f>E18</f>
        <v>135</v>
      </c>
      <c r="F19" s="78">
        <f aca="true" t="shared" si="1" ref="F19:N19">SUM(F18)</f>
        <v>68.85</v>
      </c>
      <c r="G19" s="78">
        <f t="shared" si="1"/>
        <v>3.78</v>
      </c>
      <c r="H19" s="78">
        <f t="shared" si="1"/>
        <v>3.38</v>
      </c>
      <c r="I19" s="78">
        <f t="shared" si="1"/>
        <v>5.67</v>
      </c>
      <c r="J19" s="78">
        <f t="shared" si="1"/>
        <v>163.35</v>
      </c>
      <c r="K19" s="78">
        <f t="shared" si="1"/>
        <v>0.135</v>
      </c>
      <c r="L19" s="78">
        <f t="shared" si="1"/>
        <v>0.041</v>
      </c>
      <c r="M19" s="78">
        <f t="shared" si="1"/>
        <v>0.176</v>
      </c>
      <c r="N19" s="79">
        <f t="shared" si="1"/>
        <v>0.135</v>
      </c>
      <c r="O19" s="63"/>
    </row>
    <row r="20" spans="1:15" ht="15">
      <c r="A20" s="72" t="s">
        <v>21</v>
      </c>
      <c r="B20" s="64"/>
      <c r="C20" s="64"/>
      <c r="D20" s="64"/>
      <c r="E20" s="64"/>
      <c r="F20" s="64"/>
      <c r="G20" s="64"/>
      <c r="H20" s="64"/>
      <c r="I20" s="73"/>
      <c r="J20" s="64"/>
      <c r="K20" s="64"/>
      <c r="L20" s="64"/>
      <c r="M20" s="64"/>
      <c r="N20" s="64"/>
      <c r="O20" s="74"/>
    </row>
    <row r="21" spans="1:15" ht="15">
      <c r="A21" s="204" t="s">
        <v>262</v>
      </c>
      <c r="B21" s="180" t="s">
        <v>42</v>
      </c>
      <c r="C21" s="174">
        <v>43</v>
      </c>
      <c r="D21" s="174">
        <v>29</v>
      </c>
      <c r="E21" s="206">
        <v>30</v>
      </c>
      <c r="F21" s="172">
        <v>7.83</v>
      </c>
      <c r="G21" s="172">
        <v>0.522</v>
      </c>
      <c r="H21" s="172">
        <v>0.029</v>
      </c>
      <c r="I21" s="172">
        <v>1.363</v>
      </c>
      <c r="J21" s="172">
        <v>13.92</v>
      </c>
      <c r="K21" s="172">
        <v>0.29</v>
      </c>
      <c r="L21" s="172">
        <v>0.0174</v>
      </c>
      <c r="M21" s="172">
        <v>0.0145</v>
      </c>
      <c r="N21" s="172">
        <v>14.5</v>
      </c>
      <c r="O21" s="197">
        <v>5</v>
      </c>
    </row>
    <row r="22" spans="1:15" ht="15">
      <c r="A22" s="205"/>
      <c r="B22" s="83" t="s">
        <v>23</v>
      </c>
      <c r="C22" s="103">
        <v>1</v>
      </c>
      <c r="D22" s="103">
        <v>1</v>
      </c>
      <c r="E22" s="207"/>
      <c r="F22" s="103">
        <f>$D$22*Таблица!D26</f>
        <v>8.99</v>
      </c>
      <c r="G22" s="103">
        <f>$D$22*Таблица!E26</f>
        <v>0</v>
      </c>
      <c r="H22" s="103">
        <f>$D$22*Таблица!F26</f>
        <v>0.999</v>
      </c>
      <c r="I22" s="103">
        <f>$D$22*Таблица!G26</f>
        <v>0</v>
      </c>
      <c r="J22" s="103">
        <f>$D$22*Таблица!H26</f>
        <v>0</v>
      </c>
      <c r="K22" s="103">
        <f>$D$22*Таблица!I26</f>
        <v>0</v>
      </c>
      <c r="L22" s="103">
        <f>$D$22*Таблица!J26</f>
        <v>0</v>
      </c>
      <c r="M22" s="103">
        <f>$D$22*Таблица!K26</f>
        <v>0</v>
      </c>
      <c r="N22" s="103">
        <f>$D$22*Таблица!L26</f>
        <v>0</v>
      </c>
      <c r="O22" s="199"/>
    </row>
    <row r="23" spans="1:15" ht="15" customHeight="1">
      <c r="A23" s="201" t="s">
        <v>285</v>
      </c>
      <c r="B23" s="18" t="s">
        <v>47</v>
      </c>
      <c r="C23" s="103">
        <v>40</v>
      </c>
      <c r="D23" s="103">
        <v>40</v>
      </c>
      <c r="E23" s="200">
        <v>150</v>
      </c>
      <c r="F23" s="103">
        <v>16.8</v>
      </c>
      <c r="G23" s="103">
        <v>0.6</v>
      </c>
      <c r="H23" s="103">
        <v>0.04</v>
      </c>
      <c r="I23" s="103">
        <v>4</v>
      </c>
      <c r="J23" s="103">
        <v>14.8</v>
      </c>
      <c r="K23" s="103">
        <v>0.56</v>
      </c>
      <c r="L23" s="103">
        <v>0.008</v>
      </c>
      <c r="M23" s="103">
        <v>0.016</v>
      </c>
      <c r="N23" s="75">
        <v>4</v>
      </c>
      <c r="O23" s="220">
        <v>64</v>
      </c>
    </row>
    <row r="24" spans="1:15" ht="15">
      <c r="A24" s="201"/>
      <c r="B24" s="18" t="s">
        <v>26</v>
      </c>
      <c r="C24" s="103">
        <v>40</v>
      </c>
      <c r="D24" s="103">
        <v>40</v>
      </c>
      <c r="E24" s="200"/>
      <c r="F24" s="103">
        <f>$D$24*Таблица!D34</f>
        <v>32</v>
      </c>
      <c r="G24" s="103">
        <f>$D$24*Таблица!E34</f>
        <v>0.8</v>
      </c>
      <c r="H24" s="103">
        <f>$D$24*Таблица!F34</f>
        <v>0.16</v>
      </c>
      <c r="I24" s="103">
        <f>$D$24*Таблица!G34</f>
        <v>6.92</v>
      </c>
      <c r="J24" s="103">
        <f>$D$24*Таблица!H34</f>
        <v>4</v>
      </c>
      <c r="K24" s="103">
        <f>$D$24*Таблица!I34</f>
        <v>0.36</v>
      </c>
      <c r="L24" s="103">
        <f>$D$24*Таблица!J34</f>
        <v>0.047999999999999994</v>
      </c>
      <c r="M24" s="103">
        <f>$D$24*Таблица!K34</f>
        <v>0.02</v>
      </c>
      <c r="N24" s="75">
        <f>$D$24*Таблица!L34</f>
        <v>8</v>
      </c>
      <c r="O24" s="221"/>
    </row>
    <row r="25" spans="1:15" ht="15">
      <c r="A25" s="201"/>
      <c r="B25" s="18" t="s">
        <v>36</v>
      </c>
      <c r="C25" s="103">
        <v>19</v>
      </c>
      <c r="D25" s="103">
        <v>12</v>
      </c>
      <c r="E25" s="200"/>
      <c r="F25" s="103">
        <f>$D$25*Таблица!D39</f>
        <v>26.160000000000004</v>
      </c>
      <c r="G25" s="103">
        <f>$D$25*Таблица!E39</f>
        <v>2.232</v>
      </c>
      <c r="H25" s="103">
        <f>$D$25*Таблица!F39</f>
        <v>1.92</v>
      </c>
      <c r="I25" s="103">
        <f>$D$25*Таблица!G39</f>
        <v>0</v>
      </c>
      <c r="J25" s="103">
        <f>$D$25*Таблица!H39</f>
        <v>1.08</v>
      </c>
      <c r="K25" s="103">
        <f>$D$25*Таблица!I39</f>
        <v>0.312</v>
      </c>
      <c r="L25" s="103">
        <f>$D$25*Таблица!J39</f>
        <v>0.07200000000000001</v>
      </c>
      <c r="M25" s="103">
        <f>$D$25*Таблица!K39</f>
        <v>0.18</v>
      </c>
      <c r="N25" s="103">
        <f>$D$25*Таблица!L39</f>
        <v>0</v>
      </c>
      <c r="O25" s="221"/>
    </row>
    <row r="26" spans="1:15" ht="15">
      <c r="A26" s="201"/>
      <c r="B26" s="18" t="s">
        <v>24</v>
      </c>
      <c r="C26" s="103">
        <v>20</v>
      </c>
      <c r="D26" s="103">
        <v>20</v>
      </c>
      <c r="E26" s="200"/>
      <c r="F26" s="103">
        <f>$D$26*Таблица!D29</f>
        <v>8.2</v>
      </c>
      <c r="G26" s="103">
        <f>$D$26*Таблица!E29</f>
        <v>0.28</v>
      </c>
      <c r="H26" s="103">
        <f>$D$26*Таблица!F29</f>
        <v>0</v>
      </c>
      <c r="I26" s="103">
        <f>$D$26*Таблица!G29</f>
        <v>1.8199999999999998</v>
      </c>
      <c r="J26" s="103">
        <f>$D$26*Таблица!H29</f>
        <v>6.2</v>
      </c>
      <c r="K26" s="103">
        <f>$D$26*Таблица!I29</f>
        <v>0.16</v>
      </c>
      <c r="L26" s="103">
        <f>$D$26*Таблица!J29</f>
        <v>0.01</v>
      </c>
      <c r="M26" s="103">
        <f>$D$26*Таблица!K29</f>
        <v>0.004</v>
      </c>
      <c r="N26" s="75">
        <f>$D$26*Таблица!L29</f>
        <v>2</v>
      </c>
      <c r="O26" s="221"/>
    </row>
    <row r="27" spans="1:15" ht="15">
      <c r="A27" s="201"/>
      <c r="B27" s="18" t="s">
        <v>25</v>
      </c>
      <c r="C27" s="103">
        <v>20</v>
      </c>
      <c r="D27" s="103">
        <v>20</v>
      </c>
      <c r="E27" s="200"/>
      <c r="F27" s="103">
        <f>$D$27*Таблица!D30</f>
        <v>6.800000000000001</v>
      </c>
      <c r="G27" s="103">
        <f>$D$27*Таблица!E30</f>
        <v>0.26</v>
      </c>
      <c r="H27" s="103">
        <f>$D$27*Таблица!F30</f>
        <v>0.02</v>
      </c>
      <c r="I27" s="103">
        <f>$D$27*Таблица!G30</f>
        <v>1.6800000000000002</v>
      </c>
      <c r="J27" s="103">
        <f>$D$27*Таблица!H30</f>
        <v>10.2</v>
      </c>
      <c r="K27" s="103">
        <f>$D$27*Таблица!I30</f>
        <v>0.24</v>
      </c>
      <c r="L27" s="103">
        <f>$D$27*Таблица!J30</f>
        <v>0.011999999999999999</v>
      </c>
      <c r="M27" s="103">
        <f>$D$27*Таблица!K30</f>
        <v>0.014</v>
      </c>
      <c r="N27" s="75">
        <f>$D$27*Таблица!L30</f>
        <v>1</v>
      </c>
      <c r="O27" s="221"/>
    </row>
    <row r="28" spans="1:15" ht="15">
      <c r="A28" s="201"/>
      <c r="B28" s="18" t="s">
        <v>144</v>
      </c>
      <c r="C28" s="174">
        <v>5</v>
      </c>
      <c r="D28" s="174">
        <v>5</v>
      </c>
      <c r="E28" s="200"/>
      <c r="F28" s="174">
        <v>10.3</v>
      </c>
      <c r="G28" s="174">
        <v>0.14</v>
      </c>
      <c r="H28" s="174">
        <v>1</v>
      </c>
      <c r="I28" s="174">
        <v>0.16</v>
      </c>
      <c r="J28" s="174">
        <v>9</v>
      </c>
      <c r="K28" s="174">
        <v>0.01</v>
      </c>
      <c r="L28" s="174">
        <v>0.003</v>
      </c>
      <c r="M28" s="174">
        <v>0.01</v>
      </c>
      <c r="N28" s="75">
        <v>0.05</v>
      </c>
      <c r="O28" s="221"/>
    </row>
    <row r="29" spans="1:15" ht="15">
      <c r="A29" s="201"/>
      <c r="B29" s="18" t="s">
        <v>16</v>
      </c>
      <c r="C29" s="103">
        <v>3</v>
      </c>
      <c r="D29" s="103">
        <v>3</v>
      </c>
      <c r="E29" s="200"/>
      <c r="F29" s="103">
        <f>$D$29*Таблица!D24</f>
        <v>22.02</v>
      </c>
      <c r="G29" s="103">
        <f>$D$29*Таблица!E24</f>
        <v>0.012</v>
      </c>
      <c r="H29" s="103">
        <f>$D$29*Таблица!F24</f>
        <v>2.355</v>
      </c>
      <c r="I29" s="103">
        <f>$D$29*Таблица!G24</f>
        <v>0.015</v>
      </c>
      <c r="J29" s="103">
        <f>$D$29*Таблица!H24</f>
        <v>0.72</v>
      </c>
      <c r="K29" s="103">
        <f>$D$29*Таблица!I24</f>
        <v>0.06</v>
      </c>
      <c r="L29" s="103">
        <f>$D$29*Таблица!J24</f>
        <v>0.003</v>
      </c>
      <c r="M29" s="103">
        <f>$D$29*Таблица!K24</f>
        <v>0.003</v>
      </c>
      <c r="N29" s="75">
        <f>$D$29*Таблица!L24</f>
        <v>0</v>
      </c>
      <c r="O29" s="221"/>
    </row>
    <row r="30" spans="1:15" ht="15">
      <c r="A30" s="201"/>
      <c r="B30" s="18" t="s">
        <v>23</v>
      </c>
      <c r="C30" s="103">
        <v>2</v>
      </c>
      <c r="D30" s="103">
        <v>2</v>
      </c>
      <c r="E30" s="200"/>
      <c r="F30" s="103">
        <f>$D$30*Таблица!D26</f>
        <v>17.98</v>
      </c>
      <c r="G30" s="103">
        <f>$D$30*Таблица!E26</f>
        <v>0</v>
      </c>
      <c r="H30" s="103">
        <f>$D$30*Таблица!F26</f>
        <v>1.998</v>
      </c>
      <c r="I30" s="103">
        <f>$D$30*Таблица!G26</f>
        <v>0</v>
      </c>
      <c r="J30" s="103">
        <f>$D$30*Таблица!H26</f>
        <v>0</v>
      </c>
      <c r="K30" s="103">
        <f>$D$30*Таблица!I26</f>
        <v>0</v>
      </c>
      <c r="L30" s="103">
        <f>$D$30*Таблица!J26</f>
        <v>0</v>
      </c>
      <c r="M30" s="103">
        <f>$D$30*Таблица!K26</f>
        <v>0</v>
      </c>
      <c r="N30" s="75">
        <f>$D$30*Таблица!L26</f>
        <v>0</v>
      </c>
      <c r="O30" s="222"/>
    </row>
    <row r="31" spans="1:15" ht="15" customHeight="1">
      <c r="A31" s="204" t="s">
        <v>254</v>
      </c>
      <c r="B31" s="18" t="s">
        <v>15</v>
      </c>
      <c r="C31" s="103">
        <v>5</v>
      </c>
      <c r="D31" s="103">
        <v>5</v>
      </c>
      <c r="E31" s="206">
        <v>60</v>
      </c>
      <c r="F31" s="103">
        <v>16.5</v>
      </c>
      <c r="G31" s="103">
        <v>0.35</v>
      </c>
      <c r="H31" s="103">
        <v>0.05</v>
      </c>
      <c r="I31" s="103">
        <v>3.57</v>
      </c>
      <c r="J31" s="103">
        <v>1.2</v>
      </c>
      <c r="K31" s="103">
        <v>0.09</v>
      </c>
      <c r="L31" s="103">
        <v>0.004</v>
      </c>
      <c r="M31" s="103">
        <v>0.002</v>
      </c>
      <c r="N31" s="75">
        <v>0</v>
      </c>
      <c r="O31" s="197">
        <v>102</v>
      </c>
    </row>
    <row r="32" spans="1:15" ht="15" customHeight="1">
      <c r="A32" s="215"/>
      <c r="B32" s="18" t="s">
        <v>45</v>
      </c>
      <c r="C32" s="144">
        <v>5</v>
      </c>
      <c r="D32" s="144">
        <v>5</v>
      </c>
      <c r="E32" s="208"/>
      <c r="F32" s="144">
        <v>7.85</v>
      </c>
      <c r="G32" s="144">
        <v>0.635</v>
      </c>
      <c r="H32" s="144">
        <v>0.575</v>
      </c>
      <c r="I32" s="144">
        <v>0.035</v>
      </c>
      <c r="J32" s="144">
        <v>2.75</v>
      </c>
      <c r="K32" s="144">
        <v>0.135</v>
      </c>
      <c r="L32" s="144">
        <v>0.0035</v>
      </c>
      <c r="M32" s="144">
        <v>0.022</v>
      </c>
      <c r="N32" s="75">
        <v>0</v>
      </c>
      <c r="O32" s="198"/>
    </row>
    <row r="33" spans="1:15" ht="15" customHeight="1">
      <c r="A33" s="215"/>
      <c r="B33" s="18" t="s">
        <v>24</v>
      </c>
      <c r="C33" s="144">
        <v>20</v>
      </c>
      <c r="D33" s="144">
        <v>20</v>
      </c>
      <c r="E33" s="208"/>
      <c r="F33" s="144">
        <v>8.2</v>
      </c>
      <c r="G33" s="144">
        <v>0.28</v>
      </c>
      <c r="H33" s="144">
        <v>0</v>
      </c>
      <c r="I33" s="144">
        <v>1.82</v>
      </c>
      <c r="J33" s="144">
        <v>6.2</v>
      </c>
      <c r="K33" s="144">
        <v>0.16</v>
      </c>
      <c r="L33" s="144">
        <v>0.01</v>
      </c>
      <c r="M33" s="144">
        <v>0.004</v>
      </c>
      <c r="N33" s="75">
        <v>2</v>
      </c>
      <c r="O33" s="198"/>
    </row>
    <row r="34" spans="1:15" ht="15" customHeight="1">
      <c r="A34" s="215"/>
      <c r="B34" s="18" t="s">
        <v>23</v>
      </c>
      <c r="C34" s="144">
        <v>1</v>
      </c>
      <c r="D34" s="144">
        <v>1</v>
      </c>
      <c r="E34" s="208"/>
      <c r="F34" s="144">
        <v>8.99</v>
      </c>
      <c r="G34" s="144">
        <v>0</v>
      </c>
      <c r="H34" s="144">
        <v>0.999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75">
        <v>0</v>
      </c>
      <c r="O34" s="198"/>
    </row>
    <row r="35" spans="1:15" ht="15" customHeight="1">
      <c r="A35" s="205"/>
      <c r="B35" s="18" t="s">
        <v>36</v>
      </c>
      <c r="C35" s="103">
        <v>60</v>
      </c>
      <c r="D35" s="103">
        <v>50</v>
      </c>
      <c r="E35" s="207"/>
      <c r="F35" s="103">
        <f>$D$35*Таблица!D39</f>
        <v>109.00000000000001</v>
      </c>
      <c r="G35" s="103">
        <f>$D$35*Таблица!E39</f>
        <v>9.3</v>
      </c>
      <c r="H35" s="103">
        <f>$D$35*Таблица!F39</f>
        <v>8</v>
      </c>
      <c r="I35" s="103">
        <f>$D$35*Таблица!G39</f>
        <v>0</v>
      </c>
      <c r="J35" s="103">
        <f>$D$35*Таблица!H39</f>
        <v>4.5</v>
      </c>
      <c r="K35" s="103">
        <f>$D$35*Таблица!I39</f>
        <v>1.3</v>
      </c>
      <c r="L35" s="103">
        <f>$D$35*Таблица!J39</f>
        <v>0.3</v>
      </c>
      <c r="M35" s="103">
        <f>$D$35*Таблица!K39</f>
        <v>0.75</v>
      </c>
      <c r="N35" s="75">
        <f>$D$35*Таблица!L39</f>
        <v>0</v>
      </c>
      <c r="O35" s="199"/>
    </row>
    <row r="36" spans="1:15" ht="15" customHeight="1">
      <c r="A36" s="206" t="s">
        <v>207</v>
      </c>
      <c r="B36" s="18" t="s">
        <v>24</v>
      </c>
      <c r="C36" s="103">
        <v>10</v>
      </c>
      <c r="D36" s="103">
        <v>10</v>
      </c>
      <c r="E36" s="206">
        <v>20</v>
      </c>
      <c r="F36" s="103">
        <f>$D$36*Таблица!D29</f>
        <v>4.1</v>
      </c>
      <c r="G36" s="103">
        <f>$D$36*Таблица!E29</f>
        <v>0.14</v>
      </c>
      <c r="H36" s="103">
        <f>$D$36*Таблица!F29</f>
        <v>0</v>
      </c>
      <c r="I36" s="103">
        <f>$D$36*Таблица!G29</f>
        <v>0.9099999999999999</v>
      </c>
      <c r="J36" s="103">
        <f>$D$36*Таблица!H29</f>
        <v>3.1</v>
      </c>
      <c r="K36" s="103">
        <f>$D$36*Таблица!I29</f>
        <v>0.08</v>
      </c>
      <c r="L36" s="103">
        <f>$D$36*Таблица!J29</f>
        <v>0.005</v>
      </c>
      <c r="M36" s="103">
        <f>$D$36*Таблица!K29</f>
        <v>0.002</v>
      </c>
      <c r="N36" s="75">
        <f>$D$36*Таблица!L29</f>
        <v>1</v>
      </c>
      <c r="O36" s="197">
        <v>216</v>
      </c>
    </row>
    <row r="37" spans="1:15" ht="15" customHeight="1">
      <c r="A37" s="208"/>
      <c r="B37" s="18" t="s">
        <v>25</v>
      </c>
      <c r="C37" s="103">
        <v>10</v>
      </c>
      <c r="D37" s="103">
        <v>10</v>
      </c>
      <c r="E37" s="208"/>
      <c r="F37" s="103">
        <f>$D$37*Таблица!D30</f>
        <v>3.4000000000000004</v>
      </c>
      <c r="G37" s="103">
        <f>$D$37*Таблица!E30</f>
        <v>0.13</v>
      </c>
      <c r="H37" s="103">
        <f>$D$37*Таблица!F30</f>
        <v>0.01</v>
      </c>
      <c r="I37" s="103">
        <f>$D$37*Таблица!G30</f>
        <v>0.8400000000000001</v>
      </c>
      <c r="J37" s="103">
        <f>$D$37*Таблица!H30</f>
        <v>5.1</v>
      </c>
      <c r="K37" s="103">
        <f>$D$37*Таблица!I30</f>
        <v>0.12</v>
      </c>
      <c r="L37" s="103">
        <f>$D$37*Таблица!J30</f>
        <v>0.005999999999999999</v>
      </c>
      <c r="M37" s="103">
        <f>$D$37*Таблица!K30</f>
        <v>0.007</v>
      </c>
      <c r="N37" s="75">
        <f>$D$37*Таблица!L30</f>
        <v>0.5</v>
      </c>
      <c r="O37" s="198"/>
    </row>
    <row r="38" spans="1:15" ht="30">
      <c r="A38" s="208"/>
      <c r="B38" s="18" t="s">
        <v>145</v>
      </c>
      <c r="C38" s="103">
        <v>2</v>
      </c>
      <c r="D38" s="103">
        <v>2</v>
      </c>
      <c r="E38" s="208"/>
      <c r="F38" s="103">
        <f>$D$38*Таблица!D51</f>
        <v>1.98</v>
      </c>
      <c r="G38" s="103">
        <f>$D$38*Таблица!E51</f>
        <v>0.096</v>
      </c>
      <c r="H38" s="103">
        <f>$D$38*Таблица!F51</f>
        <v>0</v>
      </c>
      <c r="I38" s="103">
        <f>$D$38*Таблица!G51</f>
        <v>0.38</v>
      </c>
      <c r="J38" s="103">
        <f>$D$38*Таблица!H51</f>
        <v>0.4</v>
      </c>
      <c r="K38" s="103">
        <f>$D$38*Таблица!I51</f>
        <v>0.04</v>
      </c>
      <c r="L38" s="103">
        <f>$D$38*Таблица!J51</f>
        <v>0.003</v>
      </c>
      <c r="M38" s="103">
        <f>$D$38*Таблица!K51</f>
        <v>0.34</v>
      </c>
      <c r="N38" s="75">
        <f>$D$38*Таблица!L51</f>
        <v>0.52</v>
      </c>
      <c r="O38" s="198"/>
    </row>
    <row r="39" spans="1:15" ht="15">
      <c r="A39" s="208"/>
      <c r="B39" s="18" t="s">
        <v>16</v>
      </c>
      <c r="C39" s="103">
        <v>2</v>
      </c>
      <c r="D39" s="103">
        <v>2</v>
      </c>
      <c r="E39" s="208"/>
      <c r="F39" s="103">
        <f>$D$39*Таблица!D24</f>
        <v>14.68</v>
      </c>
      <c r="G39" s="103">
        <f>$D$39*Таблица!E24</f>
        <v>0.008</v>
      </c>
      <c r="H39" s="103">
        <f>$D$39*Таблица!F24</f>
        <v>1.57</v>
      </c>
      <c r="I39" s="103">
        <f>$D$39*Таблица!G24</f>
        <v>0.01</v>
      </c>
      <c r="J39" s="103">
        <f>$D$39*Таблица!H24</f>
        <v>0.48</v>
      </c>
      <c r="K39" s="103">
        <f>$D$39*Таблица!I24</f>
        <v>0.04</v>
      </c>
      <c r="L39" s="103">
        <f>$D$39*Таблица!J24</f>
        <v>0.002</v>
      </c>
      <c r="M39" s="103">
        <f>$D$39*Таблица!K24</f>
        <v>0.002</v>
      </c>
      <c r="N39" s="75">
        <f>$D$39*Таблица!L24</f>
        <v>0</v>
      </c>
      <c r="O39" s="198"/>
    </row>
    <row r="40" spans="1:15" ht="15">
      <c r="A40" s="207"/>
      <c r="B40" s="18" t="s">
        <v>23</v>
      </c>
      <c r="C40" s="103">
        <v>1</v>
      </c>
      <c r="D40" s="103">
        <v>1</v>
      </c>
      <c r="E40" s="207"/>
      <c r="F40" s="148">
        <f>$D$40*Таблица!D26</f>
        <v>8.99</v>
      </c>
      <c r="G40" s="148">
        <f>$D$40*Таблица!E26</f>
        <v>0</v>
      </c>
      <c r="H40" s="148">
        <f>$D$40*Таблица!F26</f>
        <v>0.999</v>
      </c>
      <c r="I40" s="148">
        <f>$D$40*Таблица!G26</f>
        <v>0</v>
      </c>
      <c r="J40" s="148">
        <f>$D$40*Таблица!H26</f>
        <v>0</v>
      </c>
      <c r="K40" s="148">
        <f>$D$40*Таблица!I26</f>
        <v>0</v>
      </c>
      <c r="L40" s="148">
        <f>$D$40*Таблица!J26</f>
        <v>0</v>
      </c>
      <c r="M40" s="148">
        <f>$D$40*Таблица!K26</f>
        <v>0</v>
      </c>
      <c r="N40" s="149">
        <f>$D$40*Таблица!L26</f>
        <v>0</v>
      </c>
      <c r="O40" s="199"/>
    </row>
    <row r="41" spans="1:15" ht="15">
      <c r="A41" s="204" t="s">
        <v>255</v>
      </c>
      <c r="B41" s="18" t="s">
        <v>26</v>
      </c>
      <c r="C41" s="144">
        <v>80</v>
      </c>
      <c r="D41" s="144">
        <v>80</v>
      </c>
      <c r="E41" s="206">
        <v>80</v>
      </c>
      <c r="F41" s="144">
        <v>56</v>
      </c>
      <c r="G41" s="144">
        <v>1.4</v>
      </c>
      <c r="H41" s="144">
        <v>0.28</v>
      </c>
      <c r="I41" s="144">
        <v>12.11</v>
      </c>
      <c r="J41" s="144">
        <v>7</v>
      </c>
      <c r="K41" s="144">
        <v>0.63</v>
      </c>
      <c r="L41" s="144">
        <v>0.084</v>
      </c>
      <c r="M41" s="144">
        <v>0.035</v>
      </c>
      <c r="N41" s="75">
        <v>14</v>
      </c>
      <c r="O41" s="197">
        <v>131</v>
      </c>
    </row>
    <row r="42" spans="1:15" ht="15">
      <c r="A42" s="205"/>
      <c r="B42" s="18" t="s">
        <v>16</v>
      </c>
      <c r="C42" s="144">
        <v>2</v>
      </c>
      <c r="D42" s="144">
        <v>2</v>
      </c>
      <c r="E42" s="207"/>
      <c r="F42" s="144">
        <v>14.68</v>
      </c>
      <c r="G42" s="144">
        <v>0.008</v>
      </c>
      <c r="H42" s="144">
        <v>1.57</v>
      </c>
      <c r="I42" s="144">
        <v>0.01</v>
      </c>
      <c r="J42" s="144">
        <v>0.48</v>
      </c>
      <c r="K42" s="144">
        <v>0.04</v>
      </c>
      <c r="L42" s="144">
        <v>0.002</v>
      </c>
      <c r="M42" s="144">
        <v>0.002</v>
      </c>
      <c r="N42" s="75">
        <v>0</v>
      </c>
      <c r="O42" s="199"/>
    </row>
    <row r="43" spans="1:15" ht="30">
      <c r="A43" s="201" t="s">
        <v>28</v>
      </c>
      <c r="B43" s="18" t="s">
        <v>29</v>
      </c>
      <c r="C43" s="103">
        <v>28</v>
      </c>
      <c r="D43" s="103">
        <v>28</v>
      </c>
      <c r="E43" s="103">
        <v>28</v>
      </c>
      <c r="F43" s="103">
        <f>$D$43*Таблица!D2</f>
        <v>73.36</v>
      </c>
      <c r="G43" s="103">
        <f>$D$43*Таблица!E2</f>
        <v>2.156</v>
      </c>
      <c r="H43" s="103">
        <f>$D$43*Таблица!F2</f>
        <v>0.84</v>
      </c>
      <c r="I43" s="103">
        <f>$D$43*Таблица!G2</f>
        <v>13.943999999999999</v>
      </c>
      <c r="J43" s="103">
        <f>$D$43*Таблица!H2</f>
        <v>5.6000000000000005</v>
      </c>
      <c r="K43" s="103">
        <f>$D$43*Таблица!I2</f>
        <v>0.252</v>
      </c>
      <c r="L43" s="103">
        <f>$D$43*Таблица!J2</f>
        <v>0.0308</v>
      </c>
      <c r="M43" s="103">
        <f>$D$43*Таблица!K2</f>
        <v>0.0224</v>
      </c>
      <c r="N43" s="75">
        <f>$D$43*Таблица!L2</f>
        <v>0</v>
      </c>
      <c r="O43" s="202"/>
    </row>
    <row r="44" spans="1:15" ht="30">
      <c r="A44" s="201"/>
      <c r="B44" s="18" t="s">
        <v>30</v>
      </c>
      <c r="C44" s="103">
        <v>32</v>
      </c>
      <c r="D44" s="103">
        <v>32</v>
      </c>
      <c r="E44" s="103">
        <v>32</v>
      </c>
      <c r="F44" s="103">
        <f>$D$44*Таблица!D3</f>
        <v>57.92</v>
      </c>
      <c r="G44" s="103">
        <f>$D$44*Таблица!E3</f>
        <v>2.112</v>
      </c>
      <c r="H44" s="103">
        <f>$D$44*Таблица!F3</f>
        <v>0.384</v>
      </c>
      <c r="I44" s="103">
        <f>$D$44*Таблица!G3</f>
        <v>10.944</v>
      </c>
      <c r="J44" s="103">
        <f>$D$44*Таблица!H3</f>
        <v>0.672</v>
      </c>
      <c r="K44" s="103">
        <f>$D$44*Таблица!I3</f>
        <v>0.64</v>
      </c>
      <c r="L44" s="103">
        <f>$D$44*Таблица!J3</f>
        <v>0.0256</v>
      </c>
      <c r="M44" s="103">
        <f>$D$44*Таблица!K3</f>
        <v>0.016</v>
      </c>
      <c r="N44" s="75">
        <f>$D$44*Таблица!L3</f>
        <v>0</v>
      </c>
      <c r="O44" s="203"/>
    </row>
    <row r="45" spans="1:15" ht="15">
      <c r="A45" s="201" t="s">
        <v>205</v>
      </c>
      <c r="B45" s="18" t="s">
        <v>135</v>
      </c>
      <c r="C45" s="103">
        <v>24</v>
      </c>
      <c r="D45" s="103">
        <v>24</v>
      </c>
      <c r="E45" s="200">
        <v>150</v>
      </c>
      <c r="F45" s="103">
        <f>$D$45*Таблица!D58</f>
        <v>57.12</v>
      </c>
      <c r="G45" s="103">
        <f>$D$45*Таблица!E58</f>
        <v>0.744</v>
      </c>
      <c r="H45" s="103">
        <f>$D$45*Таблица!F58</f>
        <v>0</v>
      </c>
      <c r="I45" s="103">
        <f>$D$45*Таблица!G58</f>
        <v>16.56</v>
      </c>
      <c r="J45" s="103">
        <f>$D$45*Таблица!H58</f>
        <v>19.200000000000003</v>
      </c>
      <c r="K45" s="103">
        <f>$D$45*Таблица!I58</f>
        <v>1.44</v>
      </c>
      <c r="L45" s="103">
        <f>$D$45*Таблица!J58</f>
        <v>0</v>
      </c>
      <c r="M45" s="103">
        <f>$D$45*Таблица!K58</f>
        <v>0</v>
      </c>
      <c r="N45" s="75">
        <f>$D$45*Таблица!L58</f>
        <v>0.0144</v>
      </c>
      <c r="O45" s="193">
        <v>268</v>
      </c>
    </row>
    <row r="46" spans="1:15" ht="15">
      <c r="A46" s="201"/>
      <c r="B46" s="18" t="s">
        <v>17</v>
      </c>
      <c r="C46" s="103">
        <v>8</v>
      </c>
      <c r="D46" s="103">
        <v>8</v>
      </c>
      <c r="E46" s="200"/>
      <c r="F46" s="103">
        <f>$D$46*Таблица!D15</f>
        <v>30.32</v>
      </c>
      <c r="G46" s="103">
        <f>$D$46*Таблица!E15</f>
        <v>0</v>
      </c>
      <c r="H46" s="103">
        <f>$D$46*Таблица!F15</f>
        <v>0</v>
      </c>
      <c r="I46" s="103">
        <f>$D$46*Таблица!G15</f>
        <v>7.984</v>
      </c>
      <c r="J46" s="103">
        <f>$D$46*Таблица!H15</f>
        <v>0.16</v>
      </c>
      <c r="K46" s="103">
        <f>$D$46*Таблица!I15</f>
        <v>0.24</v>
      </c>
      <c r="L46" s="103">
        <f>$D$46*Таблица!J15</f>
        <v>0</v>
      </c>
      <c r="M46" s="103">
        <f>$D$46*Таблица!K15</f>
        <v>0</v>
      </c>
      <c r="N46" s="75">
        <f>$D$46*Таблица!L15</f>
        <v>0</v>
      </c>
      <c r="O46" s="194"/>
    </row>
    <row r="47" spans="1:15" s="15" customFormat="1" ht="14.25">
      <c r="A47" s="76" t="s">
        <v>37</v>
      </c>
      <c r="B47" s="63"/>
      <c r="C47" s="77"/>
      <c r="D47" s="77"/>
      <c r="E47" s="65">
        <f aca="true" t="shared" si="2" ref="E47:N47">SUM(E21:E46)</f>
        <v>550</v>
      </c>
      <c r="F47" s="78">
        <f t="shared" si="2"/>
        <v>630.1700000000001</v>
      </c>
      <c r="G47" s="78">
        <f t="shared" si="2"/>
        <v>22.205</v>
      </c>
      <c r="H47" s="78">
        <f t="shared" si="2"/>
        <v>23.798000000000002</v>
      </c>
      <c r="I47" s="78">
        <f t="shared" si="2"/>
        <v>85.07499999999999</v>
      </c>
      <c r="J47" s="78">
        <f t="shared" si="2"/>
        <v>116.762</v>
      </c>
      <c r="K47" s="78">
        <f t="shared" si="2"/>
        <v>7.199</v>
      </c>
      <c r="L47" s="78">
        <f t="shared" si="2"/>
        <v>0.6493</v>
      </c>
      <c r="M47" s="78">
        <f t="shared" si="2"/>
        <v>1.4659</v>
      </c>
      <c r="N47" s="78">
        <f t="shared" si="2"/>
        <v>47.5844</v>
      </c>
      <c r="O47" s="63"/>
    </row>
    <row r="48" spans="1:15" ht="15">
      <c r="A48" s="72" t="s">
        <v>32</v>
      </c>
      <c r="B48" s="64"/>
      <c r="C48" s="64"/>
      <c r="D48" s="64"/>
      <c r="E48" s="64"/>
      <c r="F48" s="64"/>
      <c r="G48" s="64"/>
      <c r="H48" s="64"/>
      <c r="I48" s="73"/>
      <c r="J48" s="64"/>
      <c r="K48" s="64"/>
      <c r="L48" s="64"/>
      <c r="M48" s="64"/>
      <c r="N48" s="64"/>
      <c r="O48" s="74"/>
    </row>
    <row r="49" spans="1:15" ht="15" customHeight="1">
      <c r="A49" s="201" t="s">
        <v>206</v>
      </c>
      <c r="B49" s="18" t="s">
        <v>43</v>
      </c>
      <c r="C49" s="103">
        <v>20</v>
      </c>
      <c r="D49" s="103">
        <v>20</v>
      </c>
      <c r="E49" s="200" t="s">
        <v>210</v>
      </c>
      <c r="F49" s="103">
        <f>$D$49*Таблица!D4</f>
        <v>66.8</v>
      </c>
      <c r="G49" s="103">
        <f>$D$49*Таблица!E4</f>
        <v>2.06</v>
      </c>
      <c r="H49" s="103">
        <f>$D$49*Таблица!F4</f>
        <v>0.21999999999999997</v>
      </c>
      <c r="I49" s="103">
        <f>$D$49*Таблица!G4</f>
        <v>13.799999999999999</v>
      </c>
      <c r="J49" s="103">
        <f>$D$49*Таблица!H4</f>
        <v>3.5999999999999996</v>
      </c>
      <c r="K49" s="103">
        <f>$D$49*Таблица!I4</f>
        <v>0.24</v>
      </c>
      <c r="L49" s="103">
        <f>$D$49*Таблица!J4</f>
        <v>0.033999999999999996</v>
      </c>
      <c r="M49" s="103">
        <f>$D$49*Таблица!K4</f>
        <v>0.016</v>
      </c>
      <c r="N49" s="75">
        <f>$D$49*Таблица!L4</f>
        <v>0</v>
      </c>
      <c r="O49" s="193">
        <v>209</v>
      </c>
    </row>
    <row r="50" spans="1:15" ht="15">
      <c r="A50" s="201"/>
      <c r="B50" s="18" t="s">
        <v>45</v>
      </c>
      <c r="C50" s="103">
        <v>10</v>
      </c>
      <c r="D50" s="103">
        <v>10</v>
      </c>
      <c r="E50" s="200"/>
      <c r="F50" s="103">
        <f>$D$50*Таблица!D47</f>
        <v>15.700000000000001</v>
      </c>
      <c r="G50" s="103">
        <f>$D$50*Таблица!E47</f>
        <v>1.27</v>
      </c>
      <c r="H50" s="103">
        <f>$D$50*Таблица!F47</f>
        <v>1.1500000000000001</v>
      </c>
      <c r="I50" s="103">
        <f>$D$50*Таблица!G47</f>
        <v>0.07</v>
      </c>
      <c r="J50" s="103">
        <f>$D$50*Таблица!H47</f>
        <v>5.5</v>
      </c>
      <c r="K50" s="103">
        <f>$D$50*Таблица!I47</f>
        <v>0.27</v>
      </c>
      <c r="L50" s="103">
        <f>$D$50*Таблица!J47</f>
        <v>0.007</v>
      </c>
      <c r="M50" s="103">
        <f>$D$50*Таблица!K47</f>
        <v>0.044000000000000004</v>
      </c>
      <c r="N50" s="103">
        <f>$D$50*Таблица!L47</f>
        <v>0</v>
      </c>
      <c r="O50" s="195"/>
    </row>
    <row r="51" spans="1:15" ht="15">
      <c r="A51" s="201"/>
      <c r="B51" s="18" t="s">
        <v>17</v>
      </c>
      <c r="C51" s="103">
        <v>2.6</v>
      </c>
      <c r="D51" s="103">
        <v>2.6</v>
      </c>
      <c r="E51" s="200"/>
      <c r="F51" s="103">
        <f>$D$51*Таблица!D15</f>
        <v>9.854000000000001</v>
      </c>
      <c r="G51" s="103">
        <f>$D$51*Таблица!E15</f>
        <v>0</v>
      </c>
      <c r="H51" s="103">
        <f>$D$51*Таблица!F15</f>
        <v>0</v>
      </c>
      <c r="I51" s="103">
        <f>$D$51*Таблица!G15</f>
        <v>2.5948</v>
      </c>
      <c r="J51" s="103">
        <f>$D$51*Таблица!H15</f>
        <v>0.052000000000000005</v>
      </c>
      <c r="K51" s="103">
        <f>$D$51*Таблица!I15</f>
        <v>0.078</v>
      </c>
      <c r="L51" s="103">
        <f>$D$51*Таблица!J15</f>
        <v>0</v>
      </c>
      <c r="M51" s="103">
        <f>$D$51*Таблица!K15</f>
        <v>0</v>
      </c>
      <c r="N51" s="75">
        <f>$D$51*Таблица!L15</f>
        <v>0</v>
      </c>
      <c r="O51" s="195"/>
    </row>
    <row r="52" spans="1:15" ht="15">
      <c r="A52" s="201"/>
      <c r="B52" s="18" t="s">
        <v>16</v>
      </c>
      <c r="C52" s="103">
        <v>1.4</v>
      </c>
      <c r="D52" s="103">
        <v>1.4</v>
      </c>
      <c r="E52" s="200"/>
      <c r="F52" s="103">
        <f>$D$52*Таблица!D24</f>
        <v>10.276</v>
      </c>
      <c r="G52" s="103">
        <f>$D$52*Таблица!E24</f>
        <v>0.0056</v>
      </c>
      <c r="H52" s="103">
        <f>$D$52*Таблица!F24</f>
        <v>1.099</v>
      </c>
      <c r="I52" s="103">
        <f>$D$52*Таблица!G24</f>
        <v>0.006999999999999999</v>
      </c>
      <c r="J52" s="103">
        <f>$D$52*Таблица!H24</f>
        <v>0.33599999999999997</v>
      </c>
      <c r="K52" s="103">
        <f>$D$52*Таблица!I24</f>
        <v>0.027999999999999997</v>
      </c>
      <c r="L52" s="103">
        <f>$D$52*Таблица!J24</f>
        <v>0.0014</v>
      </c>
      <c r="M52" s="103">
        <f>$D$52*Таблица!K24</f>
        <v>0.0014</v>
      </c>
      <c r="N52" s="103">
        <f>$D$52*Таблица!L24</f>
        <v>0</v>
      </c>
      <c r="O52" s="195"/>
    </row>
    <row r="53" spans="1:15" ht="15">
      <c r="A53" s="201"/>
      <c r="B53" s="18" t="s">
        <v>157</v>
      </c>
      <c r="C53" s="103">
        <v>60</v>
      </c>
      <c r="D53" s="103">
        <v>60</v>
      </c>
      <c r="E53" s="200"/>
      <c r="F53" s="103">
        <f>$D$53*Таблица!D55</f>
        <v>93.60000000000001</v>
      </c>
      <c r="G53" s="103">
        <f>$D$53*Таблица!E55</f>
        <v>10.020000000000001</v>
      </c>
      <c r="H53" s="103">
        <f>$D$53*Таблица!F55</f>
        <v>5.3999999999999995</v>
      </c>
      <c r="I53" s="103">
        <f>$D$53*Таблица!G55</f>
        <v>0.7799999999999999</v>
      </c>
      <c r="J53" s="103">
        <f>$D$53*Таблица!H55</f>
        <v>90</v>
      </c>
      <c r="K53" s="103">
        <f>$D$53*Таблица!I55</f>
        <v>24</v>
      </c>
      <c r="L53" s="103">
        <f>$D$53*Таблица!J55</f>
        <v>0.03</v>
      </c>
      <c r="M53" s="103">
        <f>$D$53*Таблица!K55</f>
        <v>0.18</v>
      </c>
      <c r="N53" s="75">
        <f>$D$53*Таблица!L55</f>
        <v>0.3</v>
      </c>
      <c r="O53" s="195"/>
    </row>
    <row r="54" spans="1:15" ht="30">
      <c r="A54" s="201"/>
      <c r="B54" s="18" t="s">
        <v>141</v>
      </c>
      <c r="C54" s="103">
        <v>20</v>
      </c>
      <c r="D54" s="103">
        <v>20</v>
      </c>
      <c r="E54" s="200"/>
      <c r="F54" s="103">
        <f>$D$54*Таблица!D23</f>
        <v>64</v>
      </c>
      <c r="G54" s="103">
        <f>$D$54*Таблица!E23</f>
        <v>1.44</v>
      </c>
      <c r="H54" s="103">
        <f>$D$54*Таблица!F23</f>
        <v>1.7000000000000002</v>
      </c>
      <c r="I54" s="103">
        <f>$D$54*Таблица!G23</f>
        <v>11.200000000000001</v>
      </c>
      <c r="J54" s="103">
        <f>$D$54*Таблица!H23</f>
        <v>61.4</v>
      </c>
      <c r="K54" s="103">
        <f>$D$54*Таблица!I23</f>
        <v>0.04</v>
      </c>
      <c r="L54" s="103">
        <f>$D$54*Таблица!J23</f>
        <v>0.011999999999999999</v>
      </c>
      <c r="M54" s="103">
        <f>$D$54*Таблица!K23</f>
        <v>0.04</v>
      </c>
      <c r="N54" s="75">
        <f>$D$54*Таблица!L23</f>
        <v>0.2</v>
      </c>
      <c r="O54" s="195"/>
    </row>
    <row r="55" spans="1:15" ht="15">
      <c r="A55" s="201"/>
      <c r="B55" s="19" t="s">
        <v>23</v>
      </c>
      <c r="C55" s="103">
        <v>2.2</v>
      </c>
      <c r="D55" s="103">
        <v>2.2</v>
      </c>
      <c r="E55" s="200"/>
      <c r="F55" s="103">
        <f>$D$55*Таблица!D24</f>
        <v>16.148</v>
      </c>
      <c r="G55" s="103">
        <f>$D$55*Таблица!E24</f>
        <v>0.0088</v>
      </c>
      <c r="H55" s="103">
        <f>$D$55*Таблица!F24</f>
        <v>1.7270000000000003</v>
      </c>
      <c r="I55" s="103">
        <f>$D$55*Таблица!G24</f>
        <v>0.011000000000000001</v>
      </c>
      <c r="J55" s="103">
        <f>$D$55*Таблица!H24</f>
        <v>0.528</v>
      </c>
      <c r="K55" s="103">
        <f>$D$55*Таблица!I24</f>
        <v>0.044000000000000004</v>
      </c>
      <c r="L55" s="103">
        <f>$D$55*Таблица!J24</f>
        <v>0.0022</v>
      </c>
      <c r="M55" s="103">
        <f>$D$55*Таблица!K24</f>
        <v>0.0022</v>
      </c>
      <c r="N55" s="75">
        <f>$D$55*Таблица!L24</f>
        <v>0</v>
      </c>
      <c r="O55" s="194"/>
    </row>
    <row r="56" spans="1:15" ht="15">
      <c r="A56" s="201" t="s">
        <v>34</v>
      </c>
      <c r="B56" s="18" t="s">
        <v>35</v>
      </c>
      <c r="C56" s="103">
        <v>0.5</v>
      </c>
      <c r="D56" s="103">
        <v>0.5</v>
      </c>
      <c r="E56" s="200">
        <v>150</v>
      </c>
      <c r="F56" s="103">
        <f>Таблица!D60*2</f>
        <v>0.4</v>
      </c>
      <c r="G56" s="103">
        <f>Таблица!E60*2</f>
        <v>0.08</v>
      </c>
      <c r="H56" s="103">
        <f>Таблица!F60*2</f>
        <v>0</v>
      </c>
      <c r="I56" s="103">
        <f>Таблица!G60*2</f>
        <v>0.24</v>
      </c>
      <c r="J56" s="103">
        <f>Таблица!H60*2</f>
        <v>9.9</v>
      </c>
      <c r="K56" s="103">
        <f>Таблица!I60*2</f>
        <v>0</v>
      </c>
      <c r="L56" s="103">
        <f>Таблица!J60*2</f>
        <v>0.0014</v>
      </c>
      <c r="M56" s="103">
        <f>Таблица!K60*2</f>
        <v>0.002</v>
      </c>
      <c r="N56" s="103">
        <f>Таблица!L60*2</f>
        <v>0</v>
      </c>
      <c r="O56" s="193">
        <v>18</v>
      </c>
    </row>
    <row r="57" spans="1:15" ht="15">
      <c r="A57" s="201"/>
      <c r="B57" s="18" t="s">
        <v>17</v>
      </c>
      <c r="C57" s="103">
        <v>8</v>
      </c>
      <c r="D57" s="103">
        <v>8</v>
      </c>
      <c r="E57" s="200"/>
      <c r="F57" s="103">
        <f>$D$57*Таблица!D15</f>
        <v>30.32</v>
      </c>
      <c r="G57" s="103">
        <f>$D$57*Таблица!E15</f>
        <v>0</v>
      </c>
      <c r="H57" s="103">
        <f>$D$57*Таблица!F15</f>
        <v>0</v>
      </c>
      <c r="I57" s="103">
        <f>$D$57*Таблица!G15</f>
        <v>7.984</v>
      </c>
      <c r="J57" s="103">
        <f>$D$57*Таблица!H15</f>
        <v>0.16</v>
      </c>
      <c r="K57" s="103">
        <f>$D$57*Таблица!I15</f>
        <v>0.24</v>
      </c>
      <c r="L57" s="103">
        <f>$D$57*Таблица!J15</f>
        <v>0</v>
      </c>
      <c r="M57" s="103">
        <f>$D$57*Таблица!K15</f>
        <v>0</v>
      </c>
      <c r="N57" s="75">
        <f>$D$57*Таблица!L15</f>
        <v>0</v>
      </c>
      <c r="O57" s="194"/>
    </row>
    <row r="58" spans="1:15" ht="15">
      <c r="A58" s="106" t="s">
        <v>219</v>
      </c>
      <c r="B58" s="18" t="s">
        <v>220</v>
      </c>
      <c r="C58" s="103">
        <v>172</v>
      </c>
      <c r="D58" s="103">
        <v>152</v>
      </c>
      <c r="E58" s="105">
        <v>172</v>
      </c>
      <c r="F58" s="103">
        <f>$D$58*Таблица!D35</f>
        <v>68.4</v>
      </c>
      <c r="G58" s="103">
        <f>$D$58*Таблица!E35</f>
        <v>0.608</v>
      </c>
      <c r="H58" s="103">
        <f>$D$58*Таблица!F35</f>
        <v>0.608</v>
      </c>
      <c r="I58" s="103">
        <f>$D$58*Таблица!G35</f>
        <v>14.896</v>
      </c>
      <c r="J58" s="103">
        <f>$D$58*Таблица!H35</f>
        <v>24.32</v>
      </c>
      <c r="K58" s="103">
        <f>$D$58*Таблица!I35</f>
        <v>3.344</v>
      </c>
      <c r="L58" s="103">
        <f>$D$58*Таблица!J35</f>
        <v>0.0152</v>
      </c>
      <c r="M58" s="103">
        <f>$D$58*Таблица!K35</f>
        <v>0.045599999999999995</v>
      </c>
      <c r="N58" s="103">
        <f>$D$58*Таблица!L35</f>
        <v>1.976</v>
      </c>
      <c r="O58" s="104"/>
    </row>
    <row r="59" spans="1:15" s="15" customFormat="1" ht="14.25">
      <c r="A59" s="76" t="s">
        <v>37</v>
      </c>
      <c r="B59" s="63"/>
      <c r="C59" s="77"/>
      <c r="D59" s="77"/>
      <c r="E59" s="65">
        <f>E56+E58+100</f>
        <v>422</v>
      </c>
      <c r="F59" s="78">
        <f>SUM(F49:F58)</f>
        <v>375.49800000000005</v>
      </c>
      <c r="G59" s="78">
        <f aca="true" t="shared" si="3" ref="G59:N59">SUM(G49:G58)</f>
        <v>15.492400000000002</v>
      </c>
      <c r="H59" s="78">
        <f t="shared" si="3"/>
        <v>11.904</v>
      </c>
      <c r="I59" s="78">
        <f t="shared" si="3"/>
        <v>51.582800000000006</v>
      </c>
      <c r="J59" s="78">
        <f t="shared" si="3"/>
        <v>195.796</v>
      </c>
      <c r="K59" s="78">
        <f t="shared" si="3"/>
        <v>28.284</v>
      </c>
      <c r="L59" s="78">
        <f t="shared" si="3"/>
        <v>0.10319999999999999</v>
      </c>
      <c r="M59" s="78">
        <f t="shared" si="3"/>
        <v>0.33119999999999994</v>
      </c>
      <c r="N59" s="78">
        <f t="shared" si="3"/>
        <v>2.476</v>
      </c>
      <c r="O59" s="63"/>
    </row>
    <row r="60" spans="1:15" s="15" customFormat="1" ht="14.25">
      <c r="A60" s="76" t="s">
        <v>134</v>
      </c>
      <c r="B60" s="63"/>
      <c r="C60" s="77"/>
      <c r="D60" s="77"/>
      <c r="E60" s="65">
        <f>E16+E19+E47+E59</f>
        <v>1437</v>
      </c>
      <c r="F60" s="78">
        <f aca="true" t="shared" si="4" ref="F60:N60">F59+F47+F19+F16</f>
        <v>1415.6280000000002</v>
      </c>
      <c r="G60" s="78">
        <f t="shared" si="4"/>
        <v>53.1584</v>
      </c>
      <c r="H60" s="78">
        <f t="shared" si="4"/>
        <v>52.747</v>
      </c>
      <c r="I60" s="78">
        <f t="shared" si="4"/>
        <v>185.0398</v>
      </c>
      <c r="J60" s="78">
        <f t="shared" si="4"/>
        <v>908.148</v>
      </c>
      <c r="K60" s="78">
        <f t="shared" si="4"/>
        <v>36.98499999999999</v>
      </c>
      <c r="L60" s="78">
        <f t="shared" si="4"/>
        <v>0.9183</v>
      </c>
      <c r="M60" s="78">
        <f t="shared" si="4"/>
        <v>2.3415999999999997</v>
      </c>
      <c r="N60" s="79">
        <f t="shared" si="4"/>
        <v>50.547399999999996</v>
      </c>
      <c r="O60" s="63"/>
    </row>
  </sheetData>
  <sheetProtection/>
  <mergeCells count="45">
    <mergeCell ref="E21:E22"/>
    <mergeCell ref="O6:O9"/>
    <mergeCell ref="A6:A9"/>
    <mergeCell ref="E6:E9"/>
    <mergeCell ref="A10:A12"/>
    <mergeCell ref="E10:E12"/>
    <mergeCell ref="A13:A15"/>
    <mergeCell ref="E13:E15"/>
    <mergeCell ref="O10:O12"/>
    <mergeCell ref="O13:O15"/>
    <mergeCell ref="A43:A44"/>
    <mergeCell ref="B1:O1"/>
    <mergeCell ref="A3:A4"/>
    <mergeCell ref="B3:B4"/>
    <mergeCell ref="C3:C4"/>
    <mergeCell ref="A23:A30"/>
    <mergeCell ref="E23:E30"/>
    <mergeCell ref="D3:D4"/>
    <mergeCell ref="E3:E4"/>
    <mergeCell ref="A21:A22"/>
    <mergeCell ref="O49:O55"/>
    <mergeCell ref="A49:A55"/>
    <mergeCell ref="E49:E55"/>
    <mergeCell ref="A56:A57"/>
    <mergeCell ref="E56:E57"/>
    <mergeCell ref="A45:A46"/>
    <mergeCell ref="E45:E46"/>
    <mergeCell ref="O56:O57"/>
    <mergeCell ref="O45:O46"/>
    <mergeCell ref="O23:O30"/>
    <mergeCell ref="F3:F4"/>
    <mergeCell ref="G3:I3"/>
    <mergeCell ref="J3:N3"/>
    <mergeCell ref="O3:O4"/>
    <mergeCell ref="O21:O22"/>
    <mergeCell ref="O43:O44"/>
    <mergeCell ref="A31:A35"/>
    <mergeCell ref="O31:O35"/>
    <mergeCell ref="A36:A40"/>
    <mergeCell ref="A41:A42"/>
    <mergeCell ref="E41:E42"/>
    <mergeCell ref="O41:O42"/>
    <mergeCell ref="O36:O40"/>
    <mergeCell ref="E36:E40"/>
    <mergeCell ref="E31:E35"/>
  </mergeCells>
  <hyperlinks>
    <hyperlink ref="O6:O9" r:id="rId1" display="Тех. карты док\182.doc"/>
    <hyperlink ref="O10:O12" r:id="rId2" display="Тех. карты док\3.doc"/>
    <hyperlink ref="O13:O15" r:id="rId3" display="Тех. карты док\264.doc"/>
    <hyperlink ref="O18" r:id="rId4" display="Тех. карты док\253.doc"/>
    <hyperlink ref="O45:O46" r:id="rId5" display="Тех. карты док\268.doc"/>
    <hyperlink ref="O49:O55" r:id="rId6" display="Тех. карты док\209.doc"/>
    <hyperlink ref="O56:O57" r:id="rId7" display="Тех. карты док\258.doc"/>
    <hyperlink ref="O23:O30" r:id="rId8" display="Тех. карты\86 м.jpg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pane ySplit="1" topLeftCell="A56" activePane="bottomLeft" state="frozen"/>
      <selection pane="topLeft" activeCell="A1" sqref="A1"/>
      <selection pane="bottomLeft" activeCell="C33" sqref="C33"/>
    </sheetView>
  </sheetViews>
  <sheetFormatPr defaultColWidth="9.140625" defaultRowHeight="15"/>
  <cols>
    <col min="1" max="1" width="4.140625" style="1" customWidth="1"/>
    <col min="2" max="2" width="22.28125" style="10" customWidth="1"/>
    <col min="3" max="3" width="21.421875" style="10" customWidth="1"/>
    <col min="4" max="6" width="9.140625" style="2" customWidth="1"/>
    <col min="7" max="7" width="10.00390625" style="2" customWidth="1"/>
    <col min="8" max="12" width="9.140625" style="2" customWidth="1"/>
    <col min="13" max="16384" width="9.140625" style="1" customWidth="1"/>
  </cols>
  <sheetData>
    <row r="1" spans="1:12" ht="16.5" customHeight="1">
      <c r="A1" s="4" t="s">
        <v>72</v>
      </c>
      <c r="B1" s="4" t="s">
        <v>73</v>
      </c>
      <c r="C1" s="29" t="s">
        <v>160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spans="1:12" ht="15">
      <c r="A2" s="5">
        <v>1</v>
      </c>
      <c r="B2" s="11" t="s">
        <v>74</v>
      </c>
      <c r="C2" s="11" t="s">
        <v>29</v>
      </c>
      <c r="D2" s="4">
        <v>2.62</v>
      </c>
      <c r="E2" s="4">
        <v>0.077</v>
      </c>
      <c r="F2" s="4">
        <v>0.03</v>
      </c>
      <c r="G2" s="4">
        <v>0.498</v>
      </c>
      <c r="H2" s="4">
        <v>0.2</v>
      </c>
      <c r="I2" s="4">
        <v>0.009</v>
      </c>
      <c r="J2" s="4">
        <v>0.0011</v>
      </c>
      <c r="K2" s="4">
        <v>0.0008</v>
      </c>
      <c r="L2" s="4">
        <v>0</v>
      </c>
    </row>
    <row r="3" spans="1:12" ht="15">
      <c r="A3" s="5">
        <f>A2+1</f>
        <v>2</v>
      </c>
      <c r="B3" s="11" t="s">
        <v>75</v>
      </c>
      <c r="C3" s="11" t="s">
        <v>30</v>
      </c>
      <c r="D3" s="4">
        <v>1.81</v>
      </c>
      <c r="E3" s="4">
        <v>0.066</v>
      </c>
      <c r="F3" s="4">
        <v>0.012</v>
      </c>
      <c r="G3" s="4">
        <v>0.342</v>
      </c>
      <c r="H3" s="4">
        <v>0.021</v>
      </c>
      <c r="I3" s="4">
        <v>0.02</v>
      </c>
      <c r="J3" s="4">
        <v>0.0008</v>
      </c>
      <c r="K3" s="4">
        <v>0.0005</v>
      </c>
      <c r="L3" s="4">
        <v>0</v>
      </c>
    </row>
    <row r="4" spans="1:12" ht="15">
      <c r="A4" s="5">
        <f aca="true" t="shared" si="0" ref="A4:A64">A3+1</f>
        <v>3</v>
      </c>
      <c r="B4" s="11" t="s">
        <v>76</v>
      </c>
      <c r="C4" s="11" t="s">
        <v>43</v>
      </c>
      <c r="D4" s="4">
        <v>3.34</v>
      </c>
      <c r="E4" s="4">
        <v>0.103</v>
      </c>
      <c r="F4" s="4">
        <v>0.011</v>
      </c>
      <c r="G4" s="4">
        <v>0.69</v>
      </c>
      <c r="H4" s="4">
        <v>0.18</v>
      </c>
      <c r="I4" s="4">
        <v>0.012</v>
      </c>
      <c r="J4" s="4">
        <v>0.0017</v>
      </c>
      <c r="K4" s="4">
        <v>0.0008</v>
      </c>
      <c r="L4" s="4">
        <v>0</v>
      </c>
    </row>
    <row r="5" spans="1:12" ht="15">
      <c r="A5" s="5">
        <f t="shared" si="0"/>
        <v>4</v>
      </c>
      <c r="B5" s="11" t="s">
        <v>77</v>
      </c>
      <c r="C5" s="11"/>
      <c r="D5" s="4">
        <v>3.24</v>
      </c>
      <c r="E5" s="4">
        <v>0.093</v>
      </c>
      <c r="F5" s="4">
        <v>0.011</v>
      </c>
      <c r="G5" s="4">
        <v>0.737</v>
      </c>
      <c r="H5" s="4">
        <v>0.38</v>
      </c>
      <c r="I5" s="4">
        <v>0.033</v>
      </c>
      <c r="J5" s="4">
        <v>0.0012</v>
      </c>
      <c r="K5" s="4">
        <v>0.0006</v>
      </c>
      <c r="L5" s="4">
        <v>0</v>
      </c>
    </row>
    <row r="6" spans="1:12" ht="15">
      <c r="A6" s="5">
        <f t="shared" si="0"/>
        <v>5</v>
      </c>
      <c r="B6" s="11" t="s">
        <v>78</v>
      </c>
      <c r="C6" s="11" t="s">
        <v>33</v>
      </c>
      <c r="D6" s="4">
        <v>3.28</v>
      </c>
      <c r="E6" s="4">
        <v>0.103</v>
      </c>
      <c r="F6" s="4">
        <v>0.01</v>
      </c>
      <c r="G6" s="4">
        <v>0.679</v>
      </c>
      <c r="H6" s="4">
        <v>0.2</v>
      </c>
      <c r="I6" s="4">
        <v>0.023</v>
      </c>
      <c r="J6" s="4">
        <v>0.0014</v>
      </c>
      <c r="K6" s="4">
        <v>0.0007</v>
      </c>
      <c r="L6" s="4">
        <v>0</v>
      </c>
    </row>
    <row r="7" spans="1:12" ht="15">
      <c r="A7" s="5">
        <f t="shared" si="0"/>
        <v>6</v>
      </c>
      <c r="B7" s="11" t="s">
        <v>79</v>
      </c>
      <c r="C7" s="11" t="s">
        <v>27</v>
      </c>
      <c r="D7" s="4">
        <v>3.35</v>
      </c>
      <c r="E7" s="4">
        <v>0.126</v>
      </c>
      <c r="F7" s="4">
        <v>0.033</v>
      </c>
      <c r="G7" s="4">
        <v>0.621</v>
      </c>
      <c r="H7" s="4">
        <v>0.7</v>
      </c>
      <c r="I7" s="4">
        <v>0.08</v>
      </c>
      <c r="J7" s="4">
        <v>0.0053</v>
      </c>
      <c r="K7" s="4">
        <v>0.002</v>
      </c>
      <c r="L7" s="4">
        <v>0</v>
      </c>
    </row>
    <row r="8" spans="1:12" ht="15">
      <c r="A8" s="5">
        <f t="shared" si="0"/>
        <v>7</v>
      </c>
      <c r="B8" s="11" t="s">
        <v>80</v>
      </c>
      <c r="C8" s="11" t="s">
        <v>15</v>
      </c>
      <c r="D8" s="4">
        <v>3.3</v>
      </c>
      <c r="E8" s="4">
        <v>0.07</v>
      </c>
      <c r="F8" s="4">
        <v>0.01</v>
      </c>
      <c r="G8" s="4">
        <v>0.714</v>
      </c>
      <c r="H8" s="4">
        <v>0.24</v>
      </c>
      <c r="I8" s="4">
        <v>0.018</v>
      </c>
      <c r="J8" s="4">
        <v>0.0008</v>
      </c>
      <c r="K8" s="4">
        <v>0.0004</v>
      </c>
      <c r="L8" s="4">
        <v>0</v>
      </c>
    </row>
    <row r="9" spans="1:12" ht="15">
      <c r="A9" s="5">
        <f t="shared" si="0"/>
        <v>8</v>
      </c>
      <c r="B9" s="11" t="s">
        <v>81</v>
      </c>
      <c r="C9" s="11" t="s">
        <v>22</v>
      </c>
      <c r="D9" s="4">
        <v>3.48</v>
      </c>
      <c r="E9" s="4">
        <v>0.115</v>
      </c>
      <c r="F9" s="4">
        <v>0.033</v>
      </c>
      <c r="G9" s="4">
        <v>0.665</v>
      </c>
      <c r="H9" s="4">
        <v>0.27</v>
      </c>
      <c r="I9" s="4">
        <v>0.07</v>
      </c>
      <c r="J9" s="4">
        <v>0.0062</v>
      </c>
      <c r="K9" s="4">
        <v>0.0004</v>
      </c>
      <c r="L9" s="4">
        <v>0</v>
      </c>
    </row>
    <row r="10" spans="1:12" ht="15">
      <c r="A10" s="5">
        <f t="shared" si="0"/>
        <v>9</v>
      </c>
      <c r="B10" s="11" t="s">
        <v>82</v>
      </c>
      <c r="C10" s="11" t="s">
        <v>66</v>
      </c>
      <c r="D10" s="4">
        <v>3.05</v>
      </c>
      <c r="E10" s="4">
        <v>0.11</v>
      </c>
      <c r="F10" s="4">
        <v>0.062</v>
      </c>
      <c r="G10" s="4">
        <v>0.501</v>
      </c>
      <c r="H10" s="4">
        <v>0.52</v>
      </c>
      <c r="I10" s="4">
        <v>0.078</v>
      </c>
      <c r="J10" s="4">
        <v>0.0045</v>
      </c>
      <c r="K10" s="4">
        <v>0.001</v>
      </c>
      <c r="L10" s="4">
        <v>0</v>
      </c>
    </row>
    <row r="11" spans="1:12" ht="15">
      <c r="A11" s="5">
        <f t="shared" si="0"/>
        <v>10</v>
      </c>
      <c r="B11" s="11" t="s">
        <v>83</v>
      </c>
      <c r="C11" s="11" t="s">
        <v>52</v>
      </c>
      <c r="D11" s="4">
        <v>3.43</v>
      </c>
      <c r="E11" s="4">
        <v>0.127</v>
      </c>
      <c r="F11" s="4">
        <v>0.011</v>
      </c>
      <c r="G11" s="4">
        <v>0.706</v>
      </c>
      <c r="H11" s="4">
        <v>0</v>
      </c>
      <c r="I11" s="4">
        <v>0.064</v>
      </c>
      <c r="J11" s="4">
        <v>0.003</v>
      </c>
      <c r="K11" s="4">
        <v>0.001</v>
      </c>
      <c r="L11" s="4">
        <v>0</v>
      </c>
    </row>
    <row r="12" spans="1:12" ht="15">
      <c r="A12" s="5">
        <f t="shared" si="0"/>
        <v>11</v>
      </c>
      <c r="B12" s="11" t="s">
        <v>84</v>
      </c>
      <c r="C12" s="11" t="s">
        <v>61</v>
      </c>
      <c r="D12" s="4">
        <v>3.37</v>
      </c>
      <c r="E12" s="4">
        <v>0.23</v>
      </c>
      <c r="F12" s="4">
        <v>0.016</v>
      </c>
      <c r="G12" s="4">
        <v>0.577</v>
      </c>
      <c r="H12" s="4">
        <v>0.08</v>
      </c>
      <c r="I12" s="4">
        <v>0.07</v>
      </c>
      <c r="J12" s="4">
        <v>0.009</v>
      </c>
      <c r="K12" s="4">
        <v>0.0018</v>
      </c>
      <c r="L12" s="4">
        <v>0</v>
      </c>
    </row>
    <row r="13" spans="1:12" ht="15">
      <c r="A13" s="5">
        <f t="shared" si="0"/>
        <v>12</v>
      </c>
      <c r="B13" s="11" t="s">
        <v>85</v>
      </c>
      <c r="C13" s="11"/>
      <c r="D13" s="4">
        <v>3.03</v>
      </c>
      <c r="E13" s="4">
        <v>0.192</v>
      </c>
      <c r="F13" s="4">
        <v>0.019</v>
      </c>
      <c r="G13" s="4">
        <v>0.503</v>
      </c>
      <c r="H13" s="4">
        <v>1.5</v>
      </c>
      <c r="I13" s="4">
        <v>0.124</v>
      </c>
      <c r="J13" s="4">
        <v>0.005</v>
      </c>
      <c r="K13" s="4">
        <v>0.0018</v>
      </c>
      <c r="L13" s="4">
        <v>0</v>
      </c>
    </row>
    <row r="14" spans="1:12" ht="15">
      <c r="A14" s="5">
        <f t="shared" si="0"/>
        <v>13</v>
      </c>
      <c r="B14" s="11" t="s">
        <v>86</v>
      </c>
      <c r="C14" s="11" t="s">
        <v>58</v>
      </c>
      <c r="D14" s="4">
        <v>3.35</v>
      </c>
      <c r="E14" s="4">
        <v>0.107</v>
      </c>
      <c r="F14" s="4">
        <v>0.013</v>
      </c>
      <c r="G14" s="4">
        <v>0.684</v>
      </c>
      <c r="H14" s="4">
        <v>0.18</v>
      </c>
      <c r="I14" s="4">
        <v>0.042</v>
      </c>
      <c r="J14" s="4">
        <v>0.0017</v>
      </c>
      <c r="K14" s="4">
        <v>0.0008</v>
      </c>
      <c r="L14" s="4">
        <v>0</v>
      </c>
    </row>
    <row r="15" spans="1:12" ht="15">
      <c r="A15" s="5">
        <f t="shared" si="0"/>
        <v>14</v>
      </c>
      <c r="B15" s="11" t="s">
        <v>87</v>
      </c>
      <c r="C15" s="11" t="s">
        <v>17</v>
      </c>
      <c r="D15" s="4">
        <v>3.79</v>
      </c>
      <c r="E15" s="4">
        <v>0</v>
      </c>
      <c r="F15" s="4">
        <v>0</v>
      </c>
      <c r="G15" s="4">
        <v>0.998</v>
      </c>
      <c r="H15" s="4">
        <v>0.02</v>
      </c>
      <c r="I15" s="4">
        <v>0.03</v>
      </c>
      <c r="J15" s="4">
        <v>0</v>
      </c>
      <c r="K15" s="4">
        <v>0</v>
      </c>
      <c r="L15" s="4">
        <v>0</v>
      </c>
    </row>
    <row r="16" spans="1:12" ht="15">
      <c r="A16" s="5">
        <f t="shared" si="0"/>
        <v>15</v>
      </c>
      <c r="B16" s="11" t="s">
        <v>88</v>
      </c>
      <c r="C16" s="11"/>
      <c r="D16" s="4">
        <v>5.47</v>
      </c>
      <c r="E16" s="4">
        <v>0.069</v>
      </c>
      <c r="F16" s="4">
        <v>0.357</v>
      </c>
      <c r="G16" s="4">
        <v>0.524</v>
      </c>
      <c r="H16" s="4">
        <v>1.87</v>
      </c>
      <c r="I16" s="4">
        <v>0.018</v>
      </c>
      <c r="J16" s="4">
        <v>0.0005</v>
      </c>
      <c r="K16" s="4">
        <v>0.0026</v>
      </c>
      <c r="L16" s="4">
        <v>0</v>
      </c>
    </row>
    <row r="17" spans="1:12" ht="15">
      <c r="A17" s="5">
        <f t="shared" si="0"/>
        <v>16</v>
      </c>
      <c r="B17" s="11" t="s">
        <v>48</v>
      </c>
      <c r="C17" s="11" t="s">
        <v>49</v>
      </c>
      <c r="D17" s="4">
        <v>4</v>
      </c>
      <c r="E17" s="4">
        <v>0.08</v>
      </c>
      <c r="F17" s="4">
        <v>0.09</v>
      </c>
      <c r="G17" s="4">
        <v>0.7</v>
      </c>
      <c r="H17" s="4">
        <v>0.2</v>
      </c>
      <c r="I17" s="4">
        <v>0.015</v>
      </c>
      <c r="J17" s="4">
        <v>0.0013</v>
      </c>
      <c r="K17" s="4">
        <v>0.0009</v>
      </c>
      <c r="L17" s="4">
        <v>0</v>
      </c>
    </row>
    <row r="18" spans="1:12" ht="15">
      <c r="A18" s="5">
        <f t="shared" si="0"/>
        <v>17</v>
      </c>
      <c r="B18" s="11" t="s">
        <v>89</v>
      </c>
      <c r="C18" s="11" t="s">
        <v>142</v>
      </c>
      <c r="D18" s="4">
        <v>2.48</v>
      </c>
      <c r="E18" s="4">
        <v>0.003</v>
      </c>
      <c r="F18" s="4">
        <v>0</v>
      </c>
      <c r="G18" s="4">
        <v>0.602</v>
      </c>
      <c r="H18" s="4">
        <v>0.14</v>
      </c>
      <c r="I18" s="4">
        <v>0.015</v>
      </c>
      <c r="J18" s="4">
        <v>0.0004</v>
      </c>
      <c r="K18" s="4">
        <v>0.0002</v>
      </c>
      <c r="L18" s="4">
        <v>0.005</v>
      </c>
    </row>
    <row r="19" spans="1:12" ht="15">
      <c r="A19" s="5">
        <f t="shared" si="0"/>
        <v>18</v>
      </c>
      <c r="B19" s="11" t="s">
        <v>90</v>
      </c>
      <c r="C19" s="11" t="s">
        <v>18</v>
      </c>
      <c r="D19" s="4">
        <v>0.52</v>
      </c>
      <c r="E19" s="4">
        <v>0.028</v>
      </c>
      <c r="F19" s="4">
        <v>0.025</v>
      </c>
      <c r="G19" s="4">
        <v>0.047</v>
      </c>
      <c r="H19" s="4">
        <v>1.21</v>
      </c>
      <c r="I19" s="4">
        <v>0.001</v>
      </c>
      <c r="J19" s="4">
        <v>0.0003</v>
      </c>
      <c r="K19" s="4">
        <v>0.0013</v>
      </c>
      <c r="L19" s="4">
        <v>0.001</v>
      </c>
    </row>
    <row r="20" spans="1:12" ht="15">
      <c r="A20" s="5">
        <f t="shared" si="0"/>
        <v>19</v>
      </c>
      <c r="B20" s="11" t="s">
        <v>91</v>
      </c>
      <c r="C20" s="11" t="s">
        <v>144</v>
      </c>
      <c r="D20" s="4">
        <v>2.06</v>
      </c>
      <c r="E20" s="4">
        <v>0.028</v>
      </c>
      <c r="F20" s="4">
        <v>0.2</v>
      </c>
      <c r="G20" s="4">
        <v>0.032</v>
      </c>
      <c r="H20" s="4">
        <v>1.8</v>
      </c>
      <c r="I20" s="4">
        <v>0.002</v>
      </c>
      <c r="J20" s="4">
        <v>0.0006</v>
      </c>
      <c r="K20" s="4">
        <v>0.002</v>
      </c>
      <c r="L20" s="4">
        <v>0.01</v>
      </c>
    </row>
    <row r="21" spans="1:12" ht="15">
      <c r="A21" s="5">
        <f t="shared" si="0"/>
        <v>20</v>
      </c>
      <c r="B21" s="11" t="s">
        <v>92</v>
      </c>
      <c r="C21" s="11" t="s">
        <v>60</v>
      </c>
      <c r="D21" s="4">
        <v>0.56</v>
      </c>
      <c r="E21" s="4">
        <v>0.028</v>
      </c>
      <c r="F21" s="4">
        <v>0.032</v>
      </c>
      <c r="G21" s="4">
        <v>0.041</v>
      </c>
      <c r="H21" s="4">
        <v>1.2</v>
      </c>
      <c r="I21" s="4">
        <v>0.001</v>
      </c>
      <c r="J21" s="4">
        <v>0.0003</v>
      </c>
      <c r="K21" s="4">
        <v>0.0017</v>
      </c>
      <c r="L21" s="4">
        <v>0.007</v>
      </c>
    </row>
    <row r="22" spans="1:12" ht="15">
      <c r="A22" s="5">
        <f t="shared" si="0"/>
        <v>21</v>
      </c>
      <c r="B22" s="11" t="s">
        <v>93</v>
      </c>
      <c r="C22" s="11" t="s">
        <v>38</v>
      </c>
      <c r="D22" s="4">
        <v>0.51</v>
      </c>
      <c r="E22" s="4">
        <v>0.028</v>
      </c>
      <c r="F22" s="4">
        <v>0.025</v>
      </c>
      <c r="G22" s="4">
        <v>0.042</v>
      </c>
      <c r="H22" s="4">
        <v>1.21</v>
      </c>
      <c r="I22" s="4">
        <v>0.001</v>
      </c>
      <c r="J22" s="4">
        <v>0.0003</v>
      </c>
      <c r="K22" s="4">
        <v>0.0013</v>
      </c>
      <c r="L22" s="4">
        <v>0.001</v>
      </c>
    </row>
    <row r="23" spans="1:12" ht="15">
      <c r="A23" s="5">
        <f t="shared" si="0"/>
        <v>22</v>
      </c>
      <c r="B23" s="11" t="s">
        <v>94</v>
      </c>
      <c r="C23" s="11" t="s">
        <v>141</v>
      </c>
      <c r="D23" s="4">
        <v>3.2</v>
      </c>
      <c r="E23" s="4">
        <v>0.072</v>
      </c>
      <c r="F23" s="4">
        <v>0.085</v>
      </c>
      <c r="G23" s="4">
        <v>0.56</v>
      </c>
      <c r="H23" s="4">
        <v>3.07</v>
      </c>
      <c r="I23" s="4">
        <v>0.002</v>
      </c>
      <c r="J23" s="4">
        <v>0.0006</v>
      </c>
      <c r="K23" s="4">
        <v>0.002</v>
      </c>
      <c r="L23" s="4">
        <v>0.01</v>
      </c>
    </row>
    <row r="24" spans="1:12" ht="15">
      <c r="A24" s="5">
        <f t="shared" si="0"/>
        <v>23</v>
      </c>
      <c r="B24" s="11" t="s">
        <v>95</v>
      </c>
      <c r="C24" s="11" t="s">
        <v>16</v>
      </c>
      <c r="D24" s="4">
        <v>7.34</v>
      </c>
      <c r="E24" s="4">
        <v>0.004</v>
      </c>
      <c r="F24" s="4">
        <v>0.785</v>
      </c>
      <c r="G24" s="4">
        <v>0.005</v>
      </c>
      <c r="H24" s="4">
        <v>0.24</v>
      </c>
      <c r="I24" s="4">
        <v>0.02</v>
      </c>
      <c r="J24" s="4">
        <v>0.001</v>
      </c>
      <c r="K24" s="4">
        <v>0.001</v>
      </c>
      <c r="L24" s="4"/>
    </row>
    <row r="25" spans="1:12" ht="15">
      <c r="A25" s="5">
        <f t="shared" si="0"/>
        <v>24</v>
      </c>
      <c r="B25" s="11" t="s">
        <v>96</v>
      </c>
      <c r="C25" s="11" t="s">
        <v>40</v>
      </c>
      <c r="D25" s="4">
        <v>3.6</v>
      </c>
      <c r="E25" s="4">
        <v>0.23</v>
      </c>
      <c r="F25" s="4">
        <v>0.29</v>
      </c>
      <c r="G25" s="4">
        <v>0</v>
      </c>
      <c r="H25" s="4">
        <v>19</v>
      </c>
      <c r="I25" s="4">
        <v>0.006</v>
      </c>
      <c r="J25" s="4">
        <v>0.0004</v>
      </c>
      <c r="K25" s="4">
        <v>0.003</v>
      </c>
      <c r="L25" s="4">
        <v>0.016</v>
      </c>
    </row>
    <row r="26" spans="1:12" ht="15">
      <c r="A26" s="5">
        <f t="shared" si="0"/>
        <v>25</v>
      </c>
      <c r="B26" s="11" t="s">
        <v>97</v>
      </c>
      <c r="C26" s="11" t="s">
        <v>23</v>
      </c>
      <c r="D26" s="4">
        <v>8.99</v>
      </c>
      <c r="E26" s="4">
        <v>0</v>
      </c>
      <c r="F26" s="4">
        <v>0.999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2" ht="15">
      <c r="A27" s="5">
        <f t="shared" si="0"/>
        <v>26</v>
      </c>
      <c r="B27" s="11" t="s">
        <v>98</v>
      </c>
      <c r="C27" s="11" t="s">
        <v>42</v>
      </c>
      <c r="D27" s="4">
        <v>0.27</v>
      </c>
      <c r="E27" s="4">
        <v>0.018</v>
      </c>
      <c r="F27" s="4">
        <v>0.001</v>
      </c>
      <c r="G27" s="4">
        <v>0.047</v>
      </c>
      <c r="H27" s="4">
        <v>0.48</v>
      </c>
      <c r="I27" s="4">
        <v>0.01</v>
      </c>
      <c r="J27" s="4">
        <v>0.0006</v>
      </c>
      <c r="K27" s="4">
        <v>0.0005</v>
      </c>
      <c r="L27" s="4">
        <v>0.5</v>
      </c>
    </row>
    <row r="28" spans="1:12" ht="15">
      <c r="A28" s="5">
        <f t="shared" si="0"/>
        <v>27</v>
      </c>
      <c r="B28" s="11" t="s">
        <v>99</v>
      </c>
      <c r="C28" s="11"/>
      <c r="D28" s="4">
        <v>0.19</v>
      </c>
      <c r="E28" s="4">
        <v>0.013</v>
      </c>
      <c r="F28" s="4">
        <v>0</v>
      </c>
      <c r="G28" s="4">
        <v>0.035</v>
      </c>
      <c r="H28" s="4">
        <v>1.21</v>
      </c>
      <c r="I28" s="4">
        <v>0.01</v>
      </c>
      <c r="J28" s="4">
        <v>0.0002</v>
      </c>
      <c r="K28" s="4">
        <v>0.003</v>
      </c>
      <c r="L28" s="4">
        <v>0.3</v>
      </c>
    </row>
    <row r="29" spans="1:12" ht="15">
      <c r="A29" s="5">
        <f t="shared" si="0"/>
        <v>28</v>
      </c>
      <c r="B29" s="11" t="s">
        <v>100</v>
      </c>
      <c r="C29" s="11" t="s">
        <v>24</v>
      </c>
      <c r="D29" s="4">
        <v>0.41</v>
      </c>
      <c r="E29" s="4">
        <v>0.014</v>
      </c>
      <c r="F29" s="4">
        <v>0</v>
      </c>
      <c r="G29" s="4">
        <v>0.091</v>
      </c>
      <c r="H29" s="4">
        <v>0.31</v>
      </c>
      <c r="I29" s="4">
        <v>0.008</v>
      </c>
      <c r="J29" s="4">
        <v>0.0005</v>
      </c>
      <c r="K29" s="4">
        <v>0.0002</v>
      </c>
      <c r="L29" s="4">
        <v>0.1</v>
      </c>
    </row>
    <row r="30" spans="1:12" ht="15">
      <c r="A30" s="5">
        <f t="shared" si="0"/>
        <v>29</v>
      </c>
      <c r="B30" s="11" t="s">
        <v>101</v>
      </c>
      <c r="C30" s="11" t="s">
        <v>25</v>
      </c>
      <c r="D30" s="4">
        <v>0.34</v>
      </c>
      <c r="E30" s="4">
        <v>0.013</v>
      </c>
      <c r="F30" s="4">
        <v>0.001</v>
      </c>
      <c r="G30" s="4">
        <v>0.084</v>
      </c>
      <c r="H30" s="4">
        <v>0.51</v>
      </c>
      <c r="I30" s="4">
        <v>0.012</v>
      </c>
      <c r="J30" s="4">
        <v>0.0006</v>
      </c>
      <c r="K30" s="4">
        <v>0.0007</v>
      </c>
      <c r="L30" s="4">
        <v>0.05</v>
      </c>
    </row>
    <row r="31" spans="1:12" ht="15">
      <c r="A31" s="5">
        <f t="shared" si="0"/>
        <v>30</v>
      </c>
      <c r="B31" s="11" t="s">
        <v>102</v>
      </c>
      <c r="C31" s="101" t="s">
        <v>229</v>
      </c>
      <c r="D31" s="4">
        <v>0.14</v>
      </c>
      <c r="E31" s="4">
        <v>0.008</v>
      </c>
      <c r="F31" s="4">
        <v>0.001</v>
      </c>
      <c r="G31" s="4">
        <v>0.034</v>
      </c>
      <c r="H31" s="4">
        <v>0.23</v>
      </c>
      <c r="I31" s="4">
        <v>0.009</v>
      </c>
      <c r="J31" s="4">
        <v>0.0003</v>
      </c>
      <c r="K31" s="4">
        <v>0.0004</v>
      </c>
      <c r="L31" s="4">
        <v>0.1</v>
      </c>
    </row>
    <row r="32" spans="1:12" ht="15">
      <c r="A32" s="5">
        <f t="shared" si="0"/>
        <v>31</v>
      </c>
      <c r="B32" s="11" t="s">
        <v>103</v>
      </c>
      <c r="C32" s="11" t="s">
        <v>47</v>
      </c>
      <c r="D32" s="4">
        <v>0.42</v>
      </c>
      <c r="E32" s="4">
        <v>0.015</v>
      </c>
      <c r="F32" s="4">
        <v>0.001</v>
      </c>
      <c r="G32" s="4">
        <v>0.1</v>
      </c>
      <c r="H32" s="4">
        <v>0.37</v>
      </c>
      <c r="I32" s="4">
        <v>0.014</v>
      </c>
      <c r="J32" s="4">
        <v>0.0002</v>
      </c>
      <c r="K32" s="4">
        <v>0.0004</v>
      </c>
      <c r="L32" s="4">
        <v>0.1</v>
      </c>
    </row>
    <row r="33" spans="1:12" ht="15">
      <c r="A33" s="5">
        <f t="shared" si="0"/>
        <v>32</v>
      </c>
      <c r="B33" s="11" t="s">
        <v>104</v>
      </c>
      <c r="C33" s="101" t="s">
        <v>228</v>
      </c>
      <c r="D33" s="4">
        <v>0.23</v>
      </c>
      <c r="E33" s="4">
        <v>0.011</v>
      </c>
      <c r="F33" s="4">
        <v>0.002</v>
      </c>
      <c r="G33" s="4">
        <v>0.038</v>
      </c>
      <c r="H33" s="4">
        <v>0.14</v>
      </c>
      <c r="I33" s="4">
        <v>0.014</v>
      </c>
      <c r="J33" s="4">
        <v>0.006</v>
      </c>
      <c r="K33" s="4">
        <v>0.0004</v>
      </c>
      <c r="L33" s="4">
        <v>0.25</v>
      </c>
    </row>
    <row r="34" spans="1:12" ht="15">
      <c r="A34" s="5">
        <f t="shared" si="0"/>
        <v>33</v>
      </c>
      <c r="B34" s="11" t="s">
        <v>105</v>
      </c>
      <c r="C34" s="11" t="s">
        <v>26</v>
      </c>
      <c r="D34" s="4">
        <v>0.8</v>
      </c>
      <c r="E34" s="4">
        <v>0.02</v>
      </c>
      <c r="F34" s="4">
        <v>0.004</v>
      </c>
      <c r="G34" s="4">
        <v>0.173</v>
      </c>
      <c r="H34" s="4">
        <v>0.1</v>
      </c>
      <c r="I34" s="4">
        <v>0.009</v>
      </c>
      <c r="J34" s="4">
        <v>0.0012</v>
      </c>
      <c r="K34" s="4">
        <v>0.0005</v>
      </c>
      <c r="L34" s="4">
        <v>0.2</v>
      </c>
    </row>
    <row r="35" spans="1:12" ht="15">
      <c r="A35" s="5">
        <f t="shared" si="0"/>
        <v>34</v>
      </c>
      <c r="B35" s="11" t="s">
        <v>106</v>
      </c>
      <c r="C35" s="11" t="s">
        <v>220</v>
      </c>
      <c r="D35" s="4">
        <v>0.45</v>
      </c>
      <c r="E35" s="4">
        <v>0.004</v>
      </c>
      <c r="F35" s="4">
        <v>0.004</v>
      </c>
      <c r="G35" s="4">
        <v>0.098</v>
      </c>
      <c r="H35" s="4">
        <v>0.16</v>
      </c>
      <c r="I35" s="4">
        <v>0.022</v>
      </c>
      <c r="J35" s="4">
        <v>0.0001</v>
      </c>
      <c r="K35" s="4">
        <v>0.0003</v>
      </c>
      <c r="L35" s="4">
        <v>0.013</v>
      </c>
    </row>
    <row r="36" spans="1:12" ht="15">
      <c r="A36" s="5">
        <f t="shared" si="0"/>
        <v>35</v>
      </c>
      <c r="B36" s="14" t="s">
        <v>107</v>
      </c>
      <c r="C36" s="14"/>
      <c r="D36" s="9">
        <v>0.4</v>
      </c>
      <c r="E36" s="9">
        <v>0.009</v>
      </c>
      <c r="F36" s="9">
        <v>0.002</v>
      </c>
      <c r="G36" s="9">
        <v>0.081</v>
      </c>
      <c r="H36" s="9">
        <v>0.34</v>
      </c>
      <c r="I36" s="9">
        <v>0.003</v>
      </c>
      <c r="J36" s="9">
        <v>0.0004</v>
      </c>
      <c r="K36" s="9">
        <v>0.0003</v>
      </c>
      <c r="L36" s="9">
        <v>0.6</v>
      </c>
    </row>
    <row r="37" spans="1:12" ht="15">
      <c r="A37" s="13">
        <f t="shared" si="0"/>
        <v>36</v>
      </c>
      <c r="B37" s="11" t="s">
        <v>108</v>
      </c>
      <c r="C37" s="11"/>
      <c r="D37" s="4">
        <v>0.33</v>
      </c>
      <c r="E37" s="4">
        <v>0.009</v>
      </c>
      <c r="F37" s="4">
        <v>0.001</v>
      </c>
      <c r="G37" s="4">
        <v>0.03</v>
      </c>
      <c r="H37" s="4">
        <v>0.4</v>
      </c>
      <c r="I37" s="4">
        <v>0.006</v>
      </c>
      <c r="J37" s="4">
        <v>0.0004</v>
      </c>
      <c r="K37" s="4">
        <v>0.0002</v>
      </c>
      <c r="L37" s="4">
        <v>0.4</v>
      </c>
    </row>
    <row r="38" spans="1:12" ht="15">
      <c r="A38" s="13">
        <f t="shared" si="0"/>
        <v>37</v>
      </c>
      <c r="B38" s="11" t="s">
        <v>109</v>
      </c>
      <c r="C38" s="11"/>
      <c r="D38" s="4">
        <v>0.4</v>
      </c>
      <c r="E38" s="4">
        <v>0.008</v>
      </c>
      <c r="F38" s="4">
        <v>0.003</v>
      </c>
      <c r="G38" s="4">
        <v>0.081</v>
      </c>
      <c r="H38" s="4">
        <v>0.35</v>
      </c>
      <c r="I38" s="4">
        <v>0.001</v>
      </c>
      <c r="J38" s="4">
        <v>0.0006</v>
      </c>
      <c r="K38" s="4">
        <v>0.003</v>
      </c>
      <c r="L38" s="4">
        <v>0.38</v>
      </c>
    </row>
    <row r="39" spans="1:12" ht="15">
      <c r="A39" s="13">
        <f t="shared" si="0"/>
        <v>38</v>
      </c>
      <c r="B39" s="11" t="s">
        <v>110</v>
      </c>
      <c r="C39" s="11" t="s">
        <v>36</v>
      </c>
      <c r="D39" s="4">
        <v>2.18</v>
      </c>
      <c r="E39" s="4">
        <v>0.186</v>
      </c>
      <c r="F39" s="4">
        <v>0.16</v>
      </c>
      <c r="G39" s="4">
        <v>0</v>
      </c>
      <c r="H39" s="4">
        <v>0.09</v>
      </c>
      <c r="I39" s="4">
        <v>0.026</v>
      </c>
      <c r="J39" s="4">
        <v>0.006</v>
      </c>
      <c r="K39" s="4">
        <v>0.015</v>
      </c>
      <c r="L39" s="4">
        <v>0</v>
      </c>
    </row>
    <row r="40" spans="1:12" ht="15">
      <c r="A40" s="13">
        <f t="shared" si="0"/>
        <v>39</v>
      </c>
      <c r="B40" s="11" t="s">
        <v>111</v>
      </c>
      <c r="C40" s="11"/>
      <c r="D40" s="4">
        <v>1.68</v>
      </c>
      <c r="E40" s="4">
        <v>0.2</v>
      </c>
      <c r="F40" s="4">
        <v>0.098</v>
      </c>
      <c r="G40" s="4">
        <v>0</v>
      </c>
      <c r="H40" s="4">
        <v>0.1</v>
      </c>
      <c r="I40" s="4">
        <v>0.038</v>
      </c>
      <c r="J40" s="4">
        <v>0.0007</v>
      </c>
      <c r="K40" s="4">
        <v>0.0018</v>
      </c>
      <c r="L40" s="4"/>
    </row>
    <row r="41" spans="1:12" ht="15">
      <c r="A41" s="13">
        <f t="shared" si="0"/>
        <v>40</v>
      </c>
      <c r="B41" s="11" t="s">
        <v>112</v>
      </c>
      <c r="C41" s="11"/>
      <c r="D41" s="4">
        <v>1.05</v>
      </c>
      <c r="E41" s="4">
        <v>0.179</v>
      </c>
      <c r="F41" s="4">
        <v>0.037</v>
      </c>
      <c r="G41" s="4">
        <v>0</v>
      </c>
      <c r="H41" s="4"/>
      <c r="I41" s="4">
        <v>0.069</v>
      </c>
      <c r="J41" s="4"/>
      <c r="K41" s="4"/>
      <c r="L41" s="4"/>
    </row>
    <row r="42" spans="1:12" ht="15">
      <c r="A42" s="13">
        <f t="shared" si="0"/>
        <v>41</v>
      </c>
      <c r="B42" s="11" t="s">
        <v>113</v>
      </c>
      <c r="C42" s="11"/>
      <c r="D42" s="4">
        <v>2.57</v>
      </c>
      <c r="E42" s="4">
        <v>0.128</v>
      </c>
      <c r="F42" s="4">
        <v>0.222</v>
      </c>
      <c r="G42" s="4">
        <v>0.015</v>
      </c>
      <c r="H42" s="4">
        <v>0.07</v>
      </c>
      <c r="I42" s="4">
        <v>0.017</v>
      </c>
      <c r="J42" s="4">
        <v>0.0025</v>
      </c>
      <c r="K42" s="4">
        <v>0.0018</v>
      </c>
      <c r="L42" s="4">
        <v>0</v>
      </c>
    </row>
    <row r="43" spans="1:12" ht="15">
      <c r="A43" s="13">
        <f t="shared" si="0"/>
        <v>42</v>
      </c>
      <c r="B43" s="11" t="s">
        <v>114</v>
      </c>
      <c r="C43" s="11"/>
      <c r="D43" s="4">
        <v>2.26</v>
      </c>
      <c r="E43" s="4">
        <v>0.104</v>
      </c>
      <c r="F43" s="4">
        <v>0.201</v>
      </c>
      <c r="G43" s="4">
        <v>0.008</v>
      </c>
      <c r="H43" s="4">
        <v>0.07</v>
      </c>
      <c r="I43" s="4">
        <v>0.017</v>
      </c>
      <c r="J43" s="4">
        <v>0.0025</v>
      </c>
      <c r="K43" s="4">
        <v>0.0016</v>
      </c>
      <c r="L43" s="4"/>
    </row>
    <row r="44" spans="1:12" ht="15">
      <c r="A44" s="13">
        <f t="shared" si="0"/>
        <v>43</v>
      </c>
      <c r="B44" s="11" t="s">
        <v>115</v>
      </c>
      <c r="C44" s="11"/>
      <c r="D44" s="4">
        <v>2.66</v>
      </c>
      <c r="E44" s="4">
        <v>0.11</v>
      </c>
      <c r="F44" s="4">
        <v>0.239</v>
      </c>
      <c r="G44" s="4">
        <v>0.016</v>
      </c>
      <c r="H44" s="4">
        <v>0.29</v>
      </c>
      <c r="I44" s="4">
        <v>0.017</v>
      </c>
      <c r="J44" s="4">
        <v>0</v>
      </c>
      <c r="K44" s="4">
        <v>0</v>
      </c>
      <c r="L44" s="4">
        <v>0</v>
      </c>
    </row>
    <row r="45" spans="1:12" ht="15">
      <c r="A45" s="13">
        <f t="shared" si="0"/>
        <v>44</v>
      </c>
      <c r="B45" s="11" t="s">
        <v>116</v>
      </c>
      <c r="C45" s="11" t="s">
        <v>44</v>
      </c>
      <c r="D45" s="4">
        <v>2.41</v>
      </c>
      <c r="E45" s="4">
        <v>0.182</v>
      </c>
      <c r="F45" s="4">
        <v>0.184</v>
      </c>
      <c r="G45" s="4">
        <v>0.007</v>
      </c>
      <c r="H45" s="4">
        <v>0.16</v>
      </c>
      <c r="I45" s="4">
        <v>0.03</v>
      </c>
      <c r="J45" s="4">
        <v>0.0007</v>
      </c>
      <c r="K45" s="4">
        <v>0.0015</v>
      </c>
      <c r="L45" s="4">
        <v>0</v>
      </c>
    </row>
    <row r="46" spans="1:12" ht="15">
      <c r="A46" s="13">
        <f t="shared" si="0"/>
        <v>45</v>
      </c>
      <c r="B46" s="11" t="s">
        <v>117</v>
      </c>
      <c r="C46" s="11"/>
      <c r="D46" s="4">
        <v>1.61</v>
      </c>
      <c r="E46" s="4">
        <v>0.212</v>
      </c>
      <c r="F46" s="4">
        <v>0.08</v>
      </c>
      <c r="G46" s="4">
        <v>0.006</v>
      </c>
      <c r="H46" s="4">
        <v>0.2</v>
      </c>
      <c r="I46" s="4">
        <v>0.03</v>
      </c>
      <c r="J46" s="4">
        <v>0.0007</v>
      </c>
      <c r="K46" s="4">
        <v>0.0014</v>
      </c>
      <c r="L46" s="4">
        <v>0</v>
      </c>
    </row>
    <row r="47" spans="1:12" ht="15">
      <c r="A47" s="13">
        <f t="shared" si="0"/>
        <v>46</v>
      </c>
      <c r="B47" s="11" t="s">
        <v>118</v>
      </c>
      <c r="C47" s="11" t="s">
        <v>45</v>
      </c>
      <c r="D47" s="4">
        <v>1.57</v>
      </c>
      <c r="E47" s="4">
        <v>0.127</v>
      </c>
      <c r="F47" s="4">
        <v>0.115</v>
      </c>
      <c r="G47" s="4">
        <v>0.007</v>
      </c>
      <c r="H47" s="4">
        <v>0.55</v>
      </c>
      <c r="I47" s="4">
        <v>0.027</v>
      </c>
      <c r="J47" s="4">
        <v>0.0007</v>
      </c>
      <c r="K47" s="4">
        <v>0.0044</v>
      </c>
      <c r="L47" s="4">
        <v>0</v>
      </c>
    </row>
    <row r="48" spans="1:12" ht="15">
      <c r="A48" s="13">
        <f t="shared" si="0"/>
        <v>47</v>
      </c>
      <c r="B48" s="11" t="s">
        <v>119</v>
      </c>
      <c r="C48" s="11" t="s">
        <v>140</v>
      </c>
      <c r="D48" s="4">
        <v>0.72</v>
      </c>
      <c r="E48" s="4">
        <v>0.159</v>
      </c>
      <c r="F48" s="4">
        <v>0.009</v>
      </c>
      <c r="G48" s="4">
        <v>0</v>
      </c>
      <c r="H48" s="4">
        <v>0</v>
      </c>
      <c r="I48" s="4">
        <v>0.008</v>
      </c>
      <c r="J48" s="4">
        <v>0.0008</v>
      </c>
      <c r="K48" s="4">
        <v>0.0016</v>
      </c>
      <c r="L48" s="4"/>
    </row>
    <row r="49" spans="1:12" ht="15">
      <c r="A49" s="13">
        <f t="shared" si="0"/>
        <v>48</v>
      </c>
      <c r="B49" s="11" t="s">
        <v>120</v>
      </c>
      <c r="C49" s="11" t="s">
        <v>143</v>
      </c>
      <c r="D49" s="4">
        <v>0.4</v>
      </c>
      <c r="E49" s="4">
        <v>0.032</v>
      </c>
      <c r="F49" s="4">
        <v>0.002</v>
      </c>
      <c r="G49" s="4">
        <v>0.065</v>
      </c>
      <c r="H49" s="4">
        <v>0.16</v>
      </c>
      <c r="I49" s="4">
        <v>0.002</v>
      </c>
      <c r="J49" s="4">
        <v>0.0011</v>
      </c>
      <c r="K49" s="4">
        <v>0.007</v>
      </c>
      <c r="L49" s="4">
        <v>0.1</v>
      </c>
    </row>
    <row r="50" spans="1:12" ht="15">
      <c r="A50" s="13">
        <f t="shared" si="0"/>
        <v>49</v>
      </c>
      <c r="B50" s="11" t="s">
        <v>121</v>
      </c>
      <c r="C50" s="11" t="s">
        <v>64</v>
      </c>
      <c r="D50" s="4">
        <v>0.55</v>
      </c>
      <c r="E50" s="4">
        <v>0.008</v>
      </c>
      <c r="F50" s="4">
        <v>0.04</v>
      </c>
      <c r="G50" s="4">
        <v>0.043</v>
      </c>
      <c r="H50" s="4">
        <v>0.44</v>
      </c>
      <c r="I50" s="4">
        <v>0.09</v>
      </c>
      <c r="J50" s="4">
        <v>0.005</v>
      </c>
      <c r="K50" s="4">
        <v>0.0005</v>
      </c>
      <c r="L50" s="4">
        <v>0.2</v>
      </c>
    </row>
    <row r="51" spans="1:12" ht="15">
      <c r="A51" s="13">
        <f t="shared" si="0"/>
        <v>50</v>
      </c>
      <c r="B51" s="11" t="s">
        <v>122</v>
      </c>
      <c r="C51" s="11" t="s">
        <v>145</v>
      </c>
      <c r="D51" s="4">
        <v>0.99</v>
      </c>
      <c r="E51" s="4">
        <v>0.048</v>
      </c>
      <c r="F51" s="4">
        <v>0</v>
      </c>
      <c r="G51" s="4">
        <v>0.19</v>
      </c>
      <c r="H51" s="4">
        <v>0.2</v>
      </c>
      <c r="I51" s="4">
        <v>0.02</v>
      </c>
      <c r="J51" s="4">
        <v>0.0015</v>
      </c>
      <c r="K51" s="4">
        <v>0.17</v>
      </c>
      <c r="L51" s="4">
        <v>0.26</v>
      </c>
    </row>
    <row r="52" spans="1:12" ht="15">
      <c r="A52" s="13">
        <f t="shared" si="0"/>
        <v>51</v>
      </c>
      <c r="B52" s="11" t="s">
        <v>123</v>
      </c>
      <c r="C52" s="11"/>
      <c r="D52" s="4">
        <v>0.54</v>
      </c>
      <c r="E52" s="4">
        <v>0.003</v>
      </c>
      <c r="F52" s="4">
        <v>0</v>
      </c>
      <c r="G52" s="4">
        <v>0.138</v>
      </c>
      <c r="H52" s="4">
        <v>0.19</v>
      </c>
      <c r="I52" s="4">
        <v>0.003</v>
      </c>
      <c r="J52" s="4">
        <v>0.0002</v>
      </c>
      <c r="K52" s="4">
        <v>0.0004</v>
      </c>
      <c r="L52" s="4">
        <v>0.02</v>
      </c>
    </row>
    <row r="53" spans="1:12" ht="15">
      <c r="A53" s="13">
        <f t="shared" si="0"/>
        <v>52</v>
      </c>
      <c r="B53" s="11" t="s">
        <v>124</v>
      </c>
      <c r="C53" s="11"/>
      <c r="D53" s="4">
        <v>0.47</v>
      </c>
      <c r="E53" s="4">
        <v>0.007</v>
      </c>
      <c r="F53" s="4">
        <v>0</v>
      </c>
      <c r="G53" s="4">
        <v>0.102</v>
      </c>
      <c r="H53" s="4">
        <v>0.17</v>
      </c>
      <c r="I53" s="4">
        <v>0.003</v>
      </c>
      <c r="J53" s="4">
        <v>0.0002</v>
      </c>
      <c r="K53" s="4">
        <v>0.0003</v>
      </c>
      <c r="L53" s="4">
        <v>0.074</v>
      </c>
    </row>
    <row r="54" spans="1:12" ht="15">
      <c r="A54" s="13">
        <f t="shared" si="0"/>
        <v>53</v>
      </c>
      <c r="B54" s="11" t="s">
        <v>125</v>
      </c>
      <c r="C54" s="11" t="s">
        <v>139</v>
      </c>
      <c r="D54" s="4">
        <v>0.38</v>
      </c>
      <c r="E54" s="4">
        <v>0.005</v>
      </c>
      <c r="F54" s="4">
        <v>0</v>
      </c>
      <c r="G54" s="4">
        <v>0.091</v>
      </c>
      <c r="H54" s="4">
        <v>0.08</v>
      </c>
      <c r="I54" s="4">
        <v>0.003</v>
      </c>
      <c r="J54" s="4">
        <v>0.0008</v>
      </c>
      <c r="K54" s="4">
        <v>0.0003</v>
      </c>
      <c r="L54" s="4">
        <v>0.2</v>
      </c>
    </row>
    <row r="55" spans="1:12" ht="15">
      <c r="A55" s="13">
        <f t="shared" si="0"/>
        <v>54</v>
      </c>
      <c r="B55" s="11" t="s">
        <v>126</v>
      </c>
      <c r="C55" s="11" t="s">
        <v>157</v>
      </c>
      <c r="D55" s="4">
        <v>1.56</v>
      </c>
      <c r="E55" s="4">
        <v>0.167</v>
      </c>
      <c r="F55" s="4">
        <v>0.09</v>
      </c>
      <c r="G55" s="4">
        <v>0.013</v>
      </c>
      <c r="H55" s="4">
        <v>1.5</v>
      </c>
      <c r="I55" s="4">
        <v>0.4</v>
      </c>
      <c r="J55" s="4">
        <v>0.0005</v>
      </c>
      <c r="K55" s="4">
        <v>0.003</v>
      </c>
      <c r="L55" s="4">
        <v>0.005</v>
      </c>
    </row>
    <row r="56" spans="1:12" ht="15">
      <c r="A56" s="13">
        <f t="shared" si="0"/>
        <v>55</v>
      </c>
      <c r="B56" s="11" t="s">
        <v>127</v>
      </c>
      <c r="C56" s="11"/>
      <c r="D56" s="4">
        <v>3.19</v>
      </c>
      <c r="E56" s="4">
        <v>0.001</v>
      </c>
      <c r="F56" s="4">
        <v>0</v>
      </c>
      <c r="G56" s="4">
        <v>0.796</v>
      </c>
      <c r="H56" s="4">
        <v>0.4</v>
      </c>
      <c r="I56" s="4"/>
      <c r="J56" s="4"/>
      <c r="K56" s="4"/>
      <c r="L56" s="4"/>
    </row>
    <row r="57" spans="1:12" ht="15">
      <c r="A57" s="13">
        <f t="shared" si="0"/>
        <v>56</v>
      </c>
      <c r="B57" s="11" t="s">
        <v>31</v>
      </c>
      <c r="C57" s="11" t="s">
        <v>159</v>
      </c>
      <c r="D57" s="4">
        <v>0.35</v>
      </c>
      <c r="E57" s="4">
        <v>0.003</v>
      </c>
      <c r="F57" s="4">
        <v>0</v>
      </c>
      <c r="G57" s="4">
        <v>0.9</v>
      </c>
      <c r="H57" s="4">
        <v>0.045</v>
      </c>
      <c r="I57" s="4"/>
      <c r="J57" s="4">
        <v>0.003</v>
      </c>
      <c r="K57" s="4">
        <v>0.003</v>
      </c>
      <c r="L57" s="4">
        <v>0.19</v>
      </c>
    </row>
    <row r="58" spans="1:12" ht="15">
      <c r="A58" s="13">
        <f t="shared" si="0"/>
        <v>57</v>
      </c>
      <c r="B58" s="11" t="s">
        <v>128</v>
      </c>
      <c r="C58" s="11" t="s">
        <v>135</v>
      </c>
      <c r="D58" s="4">
        <v>2.38</v>
      </c>
      <c r="E58" s="4">
        <v>0.031</v>
      </c>
      <c r="F58" s="4">
        <v>0</v>
      </c>
      <c r="G58" s="4">
        <v>0.69</v>
      </c>
      <c r="H58" s="4">
        <v>0.8</v>
      </c>
      <c r="I58" s="4">
        <v>0.06</v>
      </c>
      <c r="J58" s="4"/>
      <c r="K58" s="4"/>
      <c r="L58" s="4">
        <v>0.0006</v>
      </c>
    </row>
    <row r="59" spans="1:12" ht="15">
      <c r="A59" s="13">
        <f t="shared" si="0"/>
        <v>58</v>
      </c>
      <c r="B59" s="11" t="s">
        <v>129</v>
      </c>
      <c r="C59" s="11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13">
        <f t="shared" si="0"/>
        <v>59</v>
      </c>
      <c r="B60" s="11" t="s">
        <v>130</v>
      </c>
      <c r="C60" s="11" t="s">
        <v>35</v>
      </c>
      <c r="D60" s="4">
        <v>0.2</v>
      </c>
      <c r="E60" s="4">
        <v>0.04</v>
      </c>
      <c r="F60" s="4">
        <v>0</v>
      </c>
      <c r="G60" s="4">
        <v>0.12</v>
      </c>
      <c r="H60" s="4">
        <v>4.95</v>
      </c>
      <c r="I60" s="4"/>
      <c r="J60" s="4">
        <v>0.0007</v>
      </c>
      <c r="K60" s="4">
        <v>0.001</v>
      </c>
      <c r="L60" s="4"/>
    </row>
    <row r="61" spans="1:12" ht="15">
      <c r="A61" s="13">
        <f t="shared" si="0"/>
        <v>60</v>
      </c>
      <c r="B61" s="11" t="s">
        <v>41</v>
      </c>
      <c r="C61" s="11" t="s">
        <v>50</v>
      </c>
      <c r="D61" s="4">
        <v>3.78</v>
      </c>
      <c r="E61" s="4">
        <v>0.242</v>
      </c>
      <c r="F61" s="4">
        <v>0.175</v>
      </c>
      <c r="G61" s="4">
        <v>0.279</v>
      </c>
      <c r="H61" s="4">
        <v>0.18</v>
      </c>
      <c r="I61" s="4">
        <v>0.11</v>
      </c>
      <c r="J61" s="4">
        <v>0.001</v>
      </c>
      <c r="K61" s="4">
        <v>0.003</v>
      </c>
      <c r="L61" s="4"/>
    </row>
    <row r="62" spans="1:12" ht="15">
      <c r="A62" s="13">
        <f t="shared" si="0"/>
        <v>61</v>
      </c>
      <c r="B62" s="11" t="s">
        <v>131</v>
      </c>
      <c r="C62" s="11" t="s">
        <v>138</v>
      </c>
      <c r="D62" s="4"/>
      <c r="E62" s="4"/>
      <c r="F62" s="4"/>
      <c r="G62" s="4"/>
      <c r="H62" s="4">
        <v>0.49</v>
      </c>
      <c r="I62" s="4">
        <v>0.003</v>
      </c>
      <c r="J62" s="4">
        <v>0.0002</v>
      </c>
      <c r="K62" s="4">
        <v>0.0006</v>
      </c>
      <c r="L62" s="4">
        <v>0.002</v>
      </c>
    </row>
    <row r="63" spans="1:12" ht="15">
      <c r="A63" s="5">
        <f t="shared" si="0"/>
        <v>62</v>
      </c>
      <c r="B63" s="11" t="s">
        <v>132</v>
      </c>
      <c r="C63" s="11"/>
      <c r="D63" s="4">
        <v>0.9</v>
      </c>
      <c r="E63" s="4">
        <v>0.1</v>
      </c>
      <c r="F63" s="4">
        <v>0</v>
      </c>
      <c r="G63" s="4">
        <v>0.08</v>
      </c>
      <c r="H63" s="4">
        <v>0.004</v>
      </c>
      <c r="I63" s="4">
        <v>0.0002</v>
      </c>
      <c r="J63" s="4">
        <v>0.006</v>
      </c>
      <c r="K63" s="4">
        <v>0.0068</v>
      </c>
      <c r="L63" s="4"/>
    </row>
    <row r="64" spans="1:12" ht="15">
      <c r="A64" s="5">
        <f t="shared" si="0"/>
        <v>63</v>
      </c>
      <c r="B64" s="11" t="s">
        <v>133</v>
      </c>
      <c r="C64" s="11"/>
      <c r="D64" s="4"/>
      <c r="E64" s="4"/>
      <c r="F64" s="4"/>
      <c r="G64" s="4"/>
      <c r="H64" s="4"/>
      <c r="I64" s="4"/>
      <c r="J64" s="4"/>
      <c r="K64" s="4"/>
      <c r="L64" s="4"/>
    </row>
    <row r="65" ht="15">
      <c r="A65" s="12"/>
    </row>
    <row r="67" spans="2:9" ht="15">
      <c r="B67" s="10" t="s">
        <v>136</v>
      </c>
      <c r="H67" s="2" t="s">
        <v>54</v>
      </c>
      <c r="I67" s="2">
        <v>4</v>
      </c>
    </row>
    <row r="68" spans="8:9" ht="15">
      <c r="H68" s="2" t="s">
        <v>62</v>
      </c>
      <c r="I68" s="2">
        <v>5</v>
      </c>
    </row>
    <row r="69" spans="8:9" ht="15">
      <c r="H69" s="2" t="s">
        <v>46</v>
      </c>
      <c r="I69" s="2">
        <v>7</v>
      </c>
    </row>
    <row r="70" spans="8:9" ht="15">
      <c r="H70" s="2" t="s">
        <v>56</v>
      </c>
      <c r="I70" s="2">
        <v>10</v>
      </c>
    </row>
    <row r="71" spans="8:9" ht="15">
      <c r="H71" s="2" t="s">
        <v>137</v>
      </c>
      <c r="I71" s="2">
        <v>20</v>
      </c>
    </row>
    <row r="72" spans="8:9" ht="15">
      <c r="H72" s="2">
        <v>1</v>
      </c>
      <c r="I72" s="2">
        <v>40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PageLayoutView="0" workbookViewId="0" topLeftCell="A1">
      <pane xSplit="3" ySplit="1" topLeftCell="D6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178" sqref="P178"/>
    </sheetView>
  </sheetViews>
  <sheetFormatPr defaultColWidth="9.140625" defaultRowHeight="15" outlineLevelRow="1"/>
  <cols>
    <col min="1" max="1" width="3.140625" style="0" customWidth="1"/>
    <col min="2" max="2" width="23.00390625" style="0" customWidth="1"/>
    <col min="3" max="3" width="17.140625" style="0" customWidth="1"/>
    <col min="11" max="11" width="11.8515625" style="0" customWidth="1"/>
    <col min="14" max="14" width="14.28125" style="0" customWidth="1"/>
    <col min="15" max="15" width="5.421875" style="0" customWidth="1"/>
    <col min="16" max="16" width="47.57421875" style="0" customWidth="1"/>
    <col min="17" max="18" width="21.57421875" style="0" customWidth="1"/>
    <col min="19" max="19" width="14.421875" style="0" customWidth="1"/>
  </cols>
  <sheetData>
    <row r="1" spans="3:19" ht="30">
      <c r="C1" s="30" t="s">
        <v>160</v>
      </c>
      <c r="D1" s="32" t="s">
        <v>0</v>
      </c>
      <c r="E1" s="32" t="s">
        <v>39</v>
      </c>
      <c r="F1" s="32" t="s">
        <v>51</v>
      </c>
      <c r="G1" s="32" t="s">
        <v>57</v>
      </c>
      <c r="H1" s="32" t="s">
        <v>63</v>
      </c>
      <c r="I1" s="32" t="s">
        <v>65</v>
      </c>
      <c r="J1" s="32" t="s">
        <v>67</v>
      </c>
      <c r="K1" s="32" t="s">
        <v>68</v>
      </c>
      <c r="L1" s="32" t="s">
        <v>70</v>
      </c>
      <c r="M1" s="32" t="s">
        <v>71</v>
      </c>
      <c r="N1" s="32" t="s">
        <v>146</v>
      </c>
      <c r="O1" s="31"/>
      <c r="P1" s="246" t="s">
        <v>161</v>
      </c>
      <c r="Q1" s="246" t="s">
        <v>162</v>
      </c>
      <c r="R1" s="246" t="s">
        <v>163</v>
      </c>
      <c r="S1" s="246" t="s">
        <v>199</v>
      </c>
    </row>
    <row r="2" spans="1:19" ht="14.25" customHeight="1" outlineLevel="1">
      <c r="A2" s="5">
        <v>1</v>
      </c>
      <c r="B2" s="11" t="s">
        <v>74</v>
      </c>
      <c r="C2" s="11" t="s">
        <v>29</v>
      </c>
      <c r="D2" s="33">
        <f>SUMIF('1 день'!$B$6:$B$46,СВОДНАЯ!C2,'1 день'!$D$6:$D$46)</f>
        <v>48</v>
      </c>
      <c r="E2" s="33">
        <f>SUMIF('2 день'!$B$6:$B$52,СВОДНАЯ!C2,'2 день'!$D$6:$D$52)</f>
        <v>48</v>
      </c>
      <c r="F2" s="33">
        <f>SUMIF('3 день'!$B$6:$B$54,СВОДНАЯ!C2,'3 день'!$D$6:$D$54)</f>
        <v>48</v>
      </c>
      <c r="G2" s="33">
        <v>48</v>
      </c>
      <c r="H2" s="33">
        <f>SUMIF('5 день'!$B$6:$B$54,СВОДНАЯ!C2,'5 день'!$D$6:$D$54)</f>
        <v>48</v>
      </c>
      <c r="I2" s="33">
        <f>SUMIF('6 день'!$B$6:$B$52,СВОДНАЯ!C2,'6 день'!$D$6:$D$52)</f>
        <v>48</v>
      </c>
      <c r="J2" s="33">
        <f>SUMIF('7 день'!$B$6:$B$51,СВОДНАЯ!C2,'7 день'!$D$6:$D$51)</f>
        <v>48</v>
      </c>
      <c r="K2" s="33">
        <f>SUMIF('8 день'!$B$6:$B$55,СВОДНАЯ!C2,'8 день'!$D$6:$D$55)</f>
        <v>48</v>
      </c>
      <c r="L2" s="33">
        <f>SUMIF('9 день'!$B$6:$B$52,СВОДНАЯ!C2,'9 день'!$D$6:$D$52)</f>
        <v>48</v>
      </c>
      <c r="M2" s="33">
        <f>SUMIF('10 день'!$B$6:$B$58,СВОДНАЯ!C2,'10 день'!$D$6:$D$58)</f>
        <v>48</v>
      </c>
      <c r="N2" s="60">
        <f>AVERAGE(D2:M2)</f>
        <v>48</v>
      </c>
      <c r="O2" s="31"/>
      <c r="P2" s="246"/>
      <c r="Q2" s="246"/>
      <c r="R2" s="246"/>
      <c r="S2" s="246"/>
    </row>
    <row r="3" spans="1:19" ht="14.25" customHeight="1" outlineLevel="1">
      <c r="A3" s="5">
        <f>A2+1</f>
        <v>2</v>
      </c>
      <c r="B3" s="11" t="s">
        <v>75</v>
      </c>
      <c r="C3" s="11" t="s">
        <v>30</v>
      </c>
      <c r="D3" s="33">
        <f>SUMIF('1 день'!$B$6:$B$46,СВОДНАЯ!C3,'1 день'!$D$6:$D$46)</f>
        <v>32</v>
      </c>
      <c r="E3" s="33">
        <f>SUMIF('2 день'!$B$6:$B$52,СВОДНАЯ!C3,'2 день'!$D$6:$D$52)</f>
        <v>32</v>
      </c>
      <c r="F3" s="33">
        <f>SUMIF('3 день'!$B$6:$B$54,СВОДНАЯ!C3,'3 день'!$D$6:$D$54)</f>
        <v>32</v>
      </c>
      <c r="G3" s="33">
        <f>SUMIF('4 день'!$B$6:$B$54,СВОДНАЯ!C3,'4 день'!$D$6:$D$54)</f>
        <v>32</v>
      </c>
      <c r="H3" s="33">
        <f>SUMIF('5 день'!$B$6:$B$54,СВОДНАЯ!C3,'5 день'!$D$6:$D$54)</f>
        <v>32</v>
      </c>
      <c r="I3" s="33">
        <f>SUMIF('6 день'!$B$6:$B$52,СВОДНАЯ!C3,'6 день'!$D$6:$D$52)</f>
        <v>32</v>
      </c>
      <c r="J3" s="33">
        <f>SUMIF('7 день'!$B$6:$B$51,СВОДНАЯ!C3,'7 день'!$D$6:$D$51)</f>
        <v>32</v>
      </c>
      <c r="K3" s="33">
        <f>SUMIF('8 день'!$B$6:$B$55,СВОДНАЯ!C3,'8 день'!$D$6:$D$55)</f>
        <v>32</v>
      </c>
      <c r="L3" s="33">
        <f>SUMIF('9 день'!$B$6:$B$52,СВОДНАЯ!C3,'9 день'!$D$6:$D$52)</f>
        <v>32</v>
      </c>
      <c r="M3" s="33">
        <f>SUMIF('10 день'!$B$6:$B$58,СВОДНАЯ!C3,'10 день'!$D$6:$D$58)</f>
        <v>32</v>
      </c>
      <c r="N3" s="60">
        <f aca="true" t="shared" si="0" ref="N3:N64">AVERAGE(D3:M3)</f>
        <v>32</v>
      </c>
      <c r="O3" s="31"/>
      <c r="P3" s="35" t="s">
        <v>164</v>
      </c>
      <c r="Q3" s="66">
        <v>205</v>
      </c>
      <c r="R3" s="39">
        <f>N19+(N23*2.5)</f>
        <v>205</v>
      </c>
      <c r="S3" s="38">
        <f>R3/Q3</f>
        <v>1</v>
      </c>
    </row>
    <row r="4" spans="1:19" ht="14.25" customHeight="1" outlineLevel="1">
      <c r="A4" s="5">
        <f aca="true" t="shared" si="1" ref="A4:A64">A3+1</f>
        <v>3</v>
      </c>
      <c r="B4" s="11" t="s">
        <v>76</v>
      </c>
      <c r="C4" s="11" t="s">
        <v>43</v>
      </c>
      <c r="D4" s="33">
        <f>SUMIF('1 день'!$B$6:$B$46,СВОДНАЯ!C4,'1 день'!$D$6:$D$46)</f>
        <v>0</v>
      </c>
      <c r="E4" s="33">
        <f>SUMIF('2 день'!$B$6:$B$52,СВОДНАЯ!C4,'2 день'!$D$6:$D$52)</f>
        <v>25</v>
      </c>
      <c r="F4" s="33">
        <f>SUMIF('3 день'!$B$6:$B$54,СВОДНАЯ!C4,'3 день'!$D$6:$D$54)</f>
        <v>25</v>
      </c>
      <c r="G4" s="33">
        <f>SUMIF('4 день'!$B$6:$B$54,СВОДНАЯ!C4,'4 день'!$D$6:$D$54)</f>
        <v>60</v>
      </c>
      <c r="H4" s="33">
        <f>SUMIF('5 день'!$B$6:$B$54,СВОДНАЯ!C4,'5 день'!$D$6:$D$54)</f>
        <v>15</v>
      </c>
      <c r="I4" s="33">
        <f>SUMIF('6 день'!$B$6:$B$52,СВОДНАЯ!C4,'6 день'!$D$6:$D$52)</f>
        <v>0</v>
      </c>
      <c r="J4" s="33">
        <f>SUMIF('7 день'!$B$6:$B$51,СВОДНАЯ!C4,'7 день'!$D$6:$D$51)</f>
        <v>25</v>
      </c>
      <c r="K4" s="33">
        <f>SUMIF('8 день'!$B$6:$B$55,СВОДНАЯ!C4,'8 день'!$D$6:$D$55)</f>
        <v>0</v>
      </c>
      <c r="L4" s="33">
        <f>SUMIF('9 день'!$B$6:$B$52,СВОДНАЯ!C4,'9 день'!$D$6:$D$52)</f>
        <v>30</v>
      </c>
      <c r="M4" s="33">
        <f>SUMIF('10 день'!$B$6:$B$58,СВОДНАЯ!C4,'10 день'!$D$6:$D$58)</f>
        <v>20</v>
      </c>
      <c r="N4" s="60">
        <f t="shared" si="0"/>
        <v>20</v>
      </c>
      <c r="O4" s="31"/>
      <c r="P4" s="36" t="s">
        <v>165</v>
      </c>
      <c r="Q4" s="66">
        <v>107</v>
      </c>
      <c r="R4" s="40">
        <f>N21+N22</f>
        <v>107</v>
      </c>
      <c r="S4" s="38">
        <f aca="true" t="shared" si="2" ref="S4:S39">R4/Q4</f>
        <v>1</v>
      </c>
    </row>
    <row r="5" spans="1:19" ht="14.25" customHeight="1" outlineLevel="1">
      <c r="A5" s="5">
        <f t="shared" si="1"/>
        <v>4</v>
      </c>
      <c r="B5" s="147" t="s">
        <v>77</v>
      </c>
      <c r="C5" s="11" t="s">
        <v>246</v>
      </c>
      <c r="D5" s="33">
        <f>SUMIF('1 день'!$B$6:$B$46,СВОДНАЯ!C5,'1 день'!$D$6:$D$46)</f>
        <v>0</v>
      </c>
      <c r="E5" s="33">
        <f>SUMIF('2 день'!$B$6:$B$52,СВОДНАЯ!C5,'2 день'!$D$6:$D$52)</f>
        <v>0</v>
      </c>
      <c r="F5" s="33">
        <f>SUMIF('3 день'!$B$6:$B$54,СВОДНАЯ!C5,'3 день'!$D$6:$D$54)</f>
        <v>0</v>
      </c>
      <c r="G5" s="33">
        <f>SUMIF('4 день'!$B$6:$B$54,СВОДНАЯ!C5,'4 день'!$D$6:$D$54)</f>
        <v>20</v>
      </c>
      <c r="H5" s="33">
        <f>SUMIF('5 день'!$B$6:$B$54,СВОДНАЯ!C5,'5 день'!$D$6:$D$54)</f>
        <v>0</v>
      </c>
      <c r="I5" s="33">
        <v>0</v>
      </c>
      <c r="J5" s="33">
        <f>SUMIF('7 день'!$B$6:$B$51,СВОДНАЯ!C5,'7 день'!$D$6:$D$51)</f>
        <v>0</v>
      </c>
      <c r="K5" s="33">
        <f>SUMIF('8 день'!$B$6:$B$55,СВОДНАЯ!C5,'8 день'!$D$6:$D$55)</f>
        <v>0</v>
      </c>
      <c r="L5" s="33">
        <f>SUMIF('9 день'!$B$6:$B$52,СВОДНАЯ!C5,'9 день'!$D$6:$D$52)</f>
        <v>0</v>
      </c>
      <c r="M5" s="33">
        <f>SUMIF('10 день'!$B$6:$B$58,СВОДНАЯ!C5,'10 день'!$D$6:$D$58)</f>
        <v>0</v>
      </c>
      <c r="N5" s="60">
        <f t="shared" si="0"/>
        <v>2</v>
      </c>
      <c r="O5" s="31"/>
      <c r="P5" s="248" t="s">
        <v>166</v>
      </c>
      <c r="Q5" s="67">
        <v>24</v>
      </c>
      <c r="R5" s="41">
        <f>N55</f>
        <v>24</v>
      </c>
      <c r="S5" s="38">
        <f t="shared" si="2"/>
        <v>1</v>
      </c>
    </row>
    <row r="6" spans="1:19" ht="14.25" customHeight="1" outlineLevel="1">
      <c r="A6" s="5">
        <f t="shared" si="1"/>
        <v>5</v>
      </c>
      <c r="B6" s="147" t="s">
        <v>78</v>
      </c>
      <c r="C6" s="11" t="s">
        <v>33</v>
      </c>
      <c r="D6" s="33">
        <f>SUMIF('1 день'!$B$6:$B$46,СВОДНАЯ!C6,'1 день'!$D$6:$D$46)</f>
        <v>0</v>
      </c>
      <c r="E6" s="33">
        <f>SUMIF('2 день'!$B$6:$B$52,СВОДНАЯ!C6,'2 день'!$D$6:$D$52)</f>
        <v>0</v>
      </c>
      <c r="F6" s="33">
        <f>SUMIF('3 день'!$B$6:$B$54,СВОДНАЯ!C6,'3 день'!$D$6:$D$54)</f>
        <v>0</v>
      </c>
      <c r="G6" s="33">
        <f>SUMIF('4 день'!$B$6:$B$54,СВОДНАЯ!C6,'4 день'!$D$6:$D$54)</f>
        <v>0</v>
      </c>
      <c r="H6" s="33">
        <f>SUMIF('5 день'!$B$6:$B$54,СВОДНАЯ!C6,'5 день'!$D$6:$D$54)</f>
        <v>10</v>
      </c>
      <c r="I6" s="33">
        <f>SUMIF('6 день'!$B$6:$B$52,СВОДНАЯ!C6,'6 день'!$D$6:$D$52)</f>
        <v>0</v>
      </c>
      <c r="J6" s="33">
        <f>SUMIF('7 день'!$B$6:$B$51,СВОДНАЯ!C6,'7 день'!$D$6:$D$51)</f>
        <v>0</v>
      </c>
      <c r="K6" s="33">
        <f>SUMIF('8 день'!$B$6:$B$55,СВОДНАЯ!C6,'8 день'!$D$6:$D$55)</f>
        <v>0</v>
      </c>
      <c r="L6" s="33">
        <f>SUMIF('9 день'!$B$6:$B$52,СВОДНАЯ!C6,'9 день'!$D$6:$D$52)</f>
        <v>0</v>
      </c>
      <c r="M6" s="33">
        <f>SUMIF('10 день'!$B$6:$B$58,СВОДНАЯ!C6,'10 день'!$D$6:$D$58)</f>
        <v>15</v>
      </c>
      <c r="N6" s="60">
        <f t="shared" si="0"/>
        <v>2.5</v>
      </c>
      <c r="O6" s="31"/>
      <c r="P6" s="248"/>
      <c r="Q6" s="67"/>
      <c r="R6" s="42"/>
      <c r="S6" s="38"/>
    </row>
    <row r="7" spans="1:19" ht="14.25" customHeight="1" outlineLevel="1">
      <c r="A7" s="5">
        <f t="shared" si="1"/>
        <v>6</v>
      </c>
      <c r="B7" s="147" t="s">
        <v>79</v>
      </c>
      <c r="C7" s="11" t="s">
        <v>27</v>
      </c>
      <c r="D7" s="33">
        <f>SUMIF('1 день'!$B$6:$B$46,СВОДНАЯ!C7,'1 день'!$D$6:$D$46)</f>
        <v>0</v>
      </c>
      <c r="E7" s="33">
        <f>SUMIF('2 день'!$B$6:$B$52,СВОДНАЯ!C7,'2 день'!$D$6:$D$52)</f>
        <v>0</v>
      </c>
      <c r="F7" s="33">
        <f>SUMIF('3 день'!$B$6:$B$54,СВОДНАЯ!C7,'3 день'!$D$6:$D$54)</f>
        <v>0</v>
      </c>
      <c r="G7" s="33">
        <f>SUMIF('4 день'!$B$6:$B$54,СВОДНАЯ!C7,'4 день'!$D$6:$D$54)</f>
        <v>0</v>
      </c>
      <c r="H7" s="33">
        <f>SUMIF('5 день'!$B$6:$B$54,СВОДНАЯ!C7,'5 день'!$D$6:$D$54)</f>
        <v>20</v>
      </c>
      <c r="I7" s="33">
        <f>SUMIF('6 день'!$B$6:$B$52,СВОДНАЯ!C7,'6 день'!$D$6:$D$52)</f>
        <v>0</v>
      </c>
      <c r="J7" s="33">
        <f>SUMIF('7 день'!$B$6:$B$51,СВОДНАЯ!C7,'7 день'!$D$6:$D$51)</f>
        <v>23</v>
      </c>
      <c r="K7" s="33">
        <f>SUMIF('8 день'!$B$6:$B$55,СВОДНАЯ!C7,'8 день'!$D$6:$D$55)</f>
        <v>0</v>
      </c>
      <c r="L7" s="33">
        <f>SUMIF('9 день'!$B$6:$B$52,СВОДНАЯ!C7,'9 день'!$D$6:$D$52)</f>
        <v>0</v>
      </c>
      <c r="M7" s="33">
        <f>SUMIF('10 день'!$B$6:$B$58,СВОДНАЯ!C7,'10 день'!$D$6:$D$58)</f>
        <v>0</v>
      </c>
      <c r="N7" s="60">
        <f t="shared" si="0"/>
        <v>4.3</v>
      </c>
      <c r="O7" s="31"/>
      <c r="P7" s="35" t="s">
        <v>167</v>
      </c>
      <c r="Q7" s="66">
        <v>7.2</v>
      </c>
      <c r="R7" s="43">
        <f>N20</f>
        <v>7.2</v>
      </c>
      <c r="S7" s="38">
        <f t="shared" si="2"/>
        <v>1</v>
      </c>
    </row>
    <row r="8" spans="1:19" ht="14.25" customHeight="1" outlineLevel="1">
      <c r="A8" s="5">
        <f t="shared" si="1"/>
        <v>7</v>
      </c>
      <c r="B8" s="147" t="s">
        <v>80</v>
      </c>
      <c r="C8" s="11" t="s">
        <v>15</v>
      </c>
      <c r="D8" s="33">
        <f>SUMIF('1 день'!$B$6:$B$46,СВОДНАЯ!C8,'1 день'!$D$6:$D$46)</f>
        <v>0</v>
      </c>
      <c r="E8" s="33">
        <f>SUMIF('2 день'!$B$6:$B$52,СВОДНАЯ!C8,'2 день'!$D$6:$D$52)</f>
        <v>23</v>
      </c>
      <c r="F8" s="33">
        <f>SUMIF('3 день'!$B$6:$B$54,СВОДНАЯ!C8,'3 день'!$D$6:$D$54)</f>
        <v>0</v>
      </c>
      <c r="G8" s="33">
        <f>SUMIF('4 день'!$B$6:$B$54,СВОДНАЯ!C8,'4 день'!$D$6:$D$54)</f>
        <v>0</v>
      </c>
      <c r="H8" s="33">
        <f>SUMIF('5 день'!$B$6:$B$54,СВОДНАЯ!C8,'5 день'!$D$6:$D$54)</f>
        <v>0</v>
      </c>
      <c r="I8" s="33">
        <f>SUMIF('6 день'!$B$6:$B$52,СВОДНАЯ!C8,'6 день'!$D$6:$D$52)</f>
        <v>15</v>
      </c>
      <c r="J8" s="33">
        <f>SUMIF('7 день'!$B$6:$B$51,СВОДНАЯ!C8,'7 день'!$D$6:$D$51)</f>
        <v>0</v>
      </c>
      <c r="K8" s="33">
        <f>SUMIF('8 день'!$B$6:$B$55,СВОДНАЯ!C8,'8 день'!$D$6:$D$55)</f>
        <v>0</v>
      </c>
      <c r="L8" s="33">
        <f>SUMIF('9 день'!$B$6:$B$52,СВОДНАЯ!C8,'9 день'!$D$6:$D$52)</f>
        <v>10</v>
      </c>
      <c r="M8" s="33">
        <f>SUMIF('10 день'!$B$6:$B$58,СВОДНАЯ!C8,'10 день'!$D$6:$D$58)</f>
        <v>5</v>
      </c>
      <c r="N8" s="60">
        <f t="shared" si="0"/>
        <v>5.3</v>
      </c>
      <c r="O8" s="31"/>
      <c r="P8" s="35" t="s">
        <v>168</v>
      </c>
      <c r="Q8" s="66">
        <v>3.2</v>
      </c>
      <c r="R8" s="44">
        <f>N25</f>
        <v>3.2</v>
      </c>
      <c r="S8" s="38">
        <f t="shared" si="2"/>
        <v>1</v>
      </c>
    </row>
    <row r="9" spans="1:19" ht="14.25" customHeight="1" outlineLevel="1">
      <c r="A9" s="5">
        <f t="shared" si="1"/>
        <v>8</v>
      </c>
      <c r="B9" s="147" t="s">
        <v>81</v>
      </c>
      <c r="C9" s="11" t="s">
        <v>22</v>
      </c>
      <c r="D9" s="33">
        <f>SUMIF('1 день'!$B$6:$B$46,СВОДНАЯ!C9,'1 день'!$D$6:$D$46)</f>
        <v>0</v>
      </c>
      <c r="E9" s="33">
        <f>SUMIF('2 день'!$B$6:$B$52,СВОДНАЯ!C9,'2 день'!$D$6:$D$52)</f>
        <v>0</v>
      </c>
      <c r="F9" s="33">
        <f>SUMIF('3 день'!$B$6:$B$54,СВОДНАЯ!C9,'3 день'!$D$6:$D$54)</f>
        <v>0</v>
      </c>
      <c r="G9" s="33">
        <f>SUMIF('4 день'!$B$6:$B$54,СВОДНАЯ!C9,'4 день'!$D$6:$D$54)</f>
        <v>13</v>
      </c>
      <c r="H9" s="33">
        <f>SUMIF('5 день'!$B$6:$B$54,СВОДНАЯ!C9,'5 день'!$D$6:$D$54)</f>
        <v>0</v>
      </c>
      <c r="I9" s="33">
        <f>SUMIF('6 день'!$B$6:$B$52,СВОДНАЯ!C9,'6 день'!$D$6:$D$52)</f>
        <v>0</v>
      </c>
      <c r="J9" s="33">
        <f>SUMIF('7 день'!$B$6:$B$51,СВОДНАЯ!C9,'7 день'!$D$6:$D$51)</f>
        <v>13</v>
      </c>
      <c r="K9" s="33">
        <f>SUMIF('8 день'!$B$6:$B$55,СВОДНАЯ!C9,'8 день'!$D$6:$D$55)</f>
        <v>0</v>
      </c>
      <c r="L9" s="33">
        <f>SUMIF('9 день'!$B$6:$B$52,СВОДНАЯ!C9,'9 день'!$D$6:$D$52)</f>
        <v>10</v>
      </c>
      <c r="M9" s="33">
        <f>SUMIF('10 день'!$B$6:$B$58,СВОДНАЯ!C9,'10 день'!$D$6:$D$58)</f>
        <v>0</v>
      </c>
      <c r="N9" s="60">
        <f t="shared" si="0"/>
        <v>3.6</v>
      </c>
      <c r="O9" s="31"/>
      <c r="P9" s="35" t="s">
        <v>169</v>
      </c>
      <c r="Q9" s="67">
        <v>40</v>
      </c>
      <c r="R9" s="34"/>
      <c r="S9" s="38">
        <f t="shared" si="2"/>
        <v>0</v>
      </c>
    </row>
    <row r="10" spans="1:19" ht="14.25" customHeight="1" outlineLevel="1">
      <c r="A10" s="5">
        <f t="shared" si="1"/>
        <v>9</v>
      </c>
      <c r="B10" s="147" t="s">
        <v>82</v>
      </c>
      <c r="C10" s="11" t="s">
        <v>66</v>
      </c>
      <c r="D10" s="33">
        <f>SUMIF('1 день'!$B$6:$B$46,СВОДНАЯ!C10,'1 день'!$D$6:$D$46)</f>
        <v>15</v>
      </c>
      <c r="E10" s="33">
        <f>SUMIF('2 день'!$B$6:$B$52,СВОДНАЯ!C10,'2 день'!$D$6:$D$52)</f>
        <v>0</v>
      </c>
      <c r="F10" s="33">
        <f>SUMIF('3 день'!$B$6:$B$54,СВОДНАЯ!C10,'3 день'!$D$6:$D$54)</f>
        <v>0</v>
      </c>
      <c r="G10" s="33">
        <f>SUMIF('4 день'!$B$6:$B$54,СВОДНАЯ!C10,'4 день'!$D$6:$D$54)</f>
        <v>0</v>
      </c>
      <c r="H10" s="33">
        <f>SUMIF('5 день'!$B$6:$B$54,СВОДНАЯ!C10,'5 день'!$D$6:$D$54)</f>
        <v>0</v>
      </c>
      <c r="I10" s="33">
        <f>SUMIF('6 день'!$B$6:$B$52,СВОДНАЯ!C10,'6 день'!$D$6:$D$52)</f>
        <v>0</v>
      </c>
      <c r="J10" s="33">
        <f>SUMIF('7 день'!$B$6:$B$51,СВОДНАЯ!C10,'7 день'!$D$6:$D$51)</f>
        <v>0</v>
      </c>
      <c r="K10" s="33">
        <f>SUMIF('8 день'!$B$6:$B$55,СВОДНАЯ!C10,'8 день'!$D$6:$D$55)</f>
        <v>15</v>
      </c>
      <c r="L10" s="33">
        <f>SUMIF('9 день'!$B$6:$B$52,СВОДНАЯ!C10,'9 день'!$D$6:$D$52)</f>
        <v>0</v>
      </c>
      <c r="M10" s="33">
        <f>SUMIF('10 день'!$B$6:$B$58,СВОДНАЯ!C10,'10 день'!$D$6:$D$58)</f>
        <v>0</v>
      </c>
      <c r="N10" s="60">
        <f t="shared" si="0"/>
        <v>3</v>
      </c>
      <c r="O10" s="31"/>
      <c r="P10" s="35" t="s">
        <v>170</v>
      </c>
      <c r="Q10" s="67">
        <v>40</v>
      </c>
      <c r="R10" s="45">
        <f>N39</f>
        <v>40</v>
      </c>
      <c r="S10" s="150">
        <f t="shared" si="2"/>
        <v>1</v>
      </c>
    </row>
    <row r="11" spans="1:19" ht="14.25" customHeight="1" outlineLevel="1">
      <c r="A11" s="5">
        <f t="shared" si="1"/>
        <v>10</v>
      </c>
      <c r="B11" s="147" t="s">
        <v>83</v>
      </c>
      <c r="C11" s="11" t="s">
        <v>52</v>
      </c>
      <c r="D11" s="33">
        <f>SUMIF('1 день'!$B$6:$B$46,СВОДНАЯ!C11,'1 день'!$D$6:$D$46)</f>
        <v>0</v>
      </c>
      <c r="E11" s="33">
        <f>SUMIF('2 день'!$B$6:$B$52,СВОДНАЯ!C11,'2 день'!$D$6:$D$52)</f>
        <v>0</v>
      </c>
      <c r="F11" s="33">
        <f>SUMIF('3 день'!$B$6:$B$54,СВОДНАЯ!C11,'3 день'!$D$6:$D$54)</f>
        <v>20</v>
      </c>
      <c r="G11" s="33">
        <f>SUMIF('4 день'!$B$6:$B$54,СВОДНАЯ!C11,'4 день'!$D$6:$D$54)</f>
        <v>0</v>
      </c>
      <c r="H11" s="33">
        <f>SUMIF('5 день'!$B$6:$B$54,СВОДНАЯ!C11,'5 день'!$D$6:$D$54)</f>
        <v>0</v>
      </c>
      <c r="I11" s="33">
        <f>SUMIF('6 день'!$B$6:$B$52,СВОДНАЯ!C11,'6 день'!$D$6:$D$52)</f>
        <v>0</v>
      </c>
      <c r="J11" s="33">
        <f>SUMIF('7 день'!$B$6:$B$51,СВОДНАЯ!C11,'7 день'!$D$6:$D$51)</f>
        <v>0</v>
      </c>
      <c r="K11" s="33">
        <f>SUMIF('8 день'!$B$6:$B$55,СВОДНАЯ!C11,'8 день'!$D$6:$D$55)</f>
        <v>0</v>
      </c>
      <c r="L11" s="33">
        <f>SUMIF('9 день'!$B$6:$B$52,СВОДНАЯ!C11,'9 день'!$D$6:$D$52)</f>
        <v>0</v>
      </c>
      <c r="M11" s="33">
        <f>SUMIF('10 день'!$B$6:$B$58,СВОДНАЯ!C11,'10 день'!$D$6:$D$58)</f>
        <v>0</v>
      </c>
      <c r="N11" s="60">
        <f t="shared" si="0"/>
        <v>2</v>
      </c>
      <c r="O11" s="31"/>
      <c r="P11" s="35" t="s">
        <v>171</v>
      </c>
      <c r="Q11" s="68">
        <v>16</v>
      </c>
      <c r="R11" s="40">
        <f>N45</f>
        <v>16</v>
      </c>
      <c r="S11" s="38">
        <f t="shared" si="2"/>
        <v>1</v>
      </c>
    </row>
    <row r="12" spans="1:19" ht="14.25" customHeight="1" outlineLevel="1">
      <c r="A12" s="5">
        <f t="shared" si="1"/>
        <v>11</v>
      </c>
      <c r="B12" s="147" t="s">
        <v>84</v>
      </c>
      <c r="C12" s="11" t="s">
        <v>61</v>
      </c>
      <c r="D12" s="33">
        <f>SUMIF('1 день'!$B$6:$B$46,СВОДНАЯ!C12,'1 день'!$D$6:$D$46)</f>
        <v>5</v>
      </c>
      <c r="E12" s="33">
        <f>SUMIF('2 день'!$B$6:$B$52,СВОДНАЯ!C12,'2 день'!$D$6:$D$52)</f>
        <v>0</v>
      </c>
      <c r="F12" s="33">
        <f>SUMIF('3 день'!$B$6:$B$54,СВОДНАЯ!C12,'3 день'!$D$6:$D$54)</f>
        <v>0</v>
      </c>
      <c r="G12" s="33">
        <f>SUMIF('4 день'!$B$6:$B$54,СВОДНАЯ!C12,'4 день'!$D$6:$D$54)</f>
        <v>0</v>
      </c>
      <c r="H12" s="33">
        <f>SUMIF('5 день'!$B$6:$B$54,СВОДНАЯ!C12,'5 день'!$D$6:$D$54)</f>
        <v>0</v>
      </c>
      <c r="I12" s="33">
        <f>SUMIF('6 день'!$B$6:$B$52,СВОДНАЯ!C12,'6 день'!$D$6:$D$52)</f>
        <v>0</v>
      </c>
      <c r="J12" s="33">
        <f>SUMIF('7 день'!$B$6:$B$51,СВОДНАЯ!C12,'7 день'!$D$6:$D$51)</f>
        <v>0</v>
      </c>
      <c r="K12" s="33">
        <f>SUMIF('8 день'!$B$6:$B$55,СВОДНАЯ!C12,'8 день'!$D$6:$D$55)</f>
        <v>5</v>
      </c>
      <c r="L12" s="33">
        <f>SUMIF('9 день'!$B$6:$B$52,СВОДНАЯ!C12,'9 день'!$D$6:$D$52)</f>
        <v>0</v>
      </c>
      <c r="M12" s="33">
        <f>SUMIF('10 день'!$B$6:$B$58,СВОДНАЯ!C12,'10 день'!$D$6:$D$58)</f>
        <v>0</v>
      </c>
      <c r="N12" s="60">
        <f t="shared" si="0"/>
        <v>1</v>
      </c>
      <c r="O12" s="31"/>
      <c r="P12" s="35" t="s">
        <v>172</v>
      </c>
      <c r="Q12" s="68">
        <v>25.6</v>
      </c>
      <c r="R12" s="46">
        <f>N48</f>
        <v>25.6</v>
      </c>
      <c r="S12" s="38">
        <f t="shared" si="2"/>
        <v>1</v>
      </c>
    </row>
    <row r="13" spans="1:19" ht="14.25" customHeight="1" outlineLevel="1">
      <c r="A13" s="5">
        <f t="shared" si="1"/>
        <v>12</v>
      </c>
      <c r="B13" s="147" t="s">
        <v>85</v>
      </c>
      <c r="C13" s="11"/>
      <c r="D13" s="33">
        <f>SUMIF('1 день'!$B$6:$B$46,СВОДНАЯ!C13,'1 день'!$D$6:$D$46)</f>
        <v>0</v>
      </c>
      <c r="E13" s="33">
        <f>SUMIF('2 день'!$B$6:$B$52,СВОДНАЯ!C13,'2 день'!$D$6:$D$52)</f>
        <v>0</v>
      </c>
      <c r="F13" s="33">
        <f>SUMIF('3 день'!$B$6:$B$54,СВОДНАЯ!C13,'3 день'!$D$6:$D$54)</f>
        <v>0</v>
      </c>
      <c r="G13" s="33">
        <f>SUMIF('4 день'!$B$6:$B$54,СВОДНАЯ!C13,'4 день'!$D$6:$D$54)</f>
        <v>0</v>
      </c>
      <c r="H13" s="33">
        <f>SUMIF('5 день'!$B$6:$B$54,СВОДНАЯ!C13,'5 день'!$D$6:$D$54)</f>
        <v>0</v>
      </c>
      <c r="I13" s="33">
        <f>SUMIF('6 день'!$B$6:$B$52,СВОДНАЯ!C13,'6 день'!$D$6:$D$52)</f>
        <v>0</v>
      </c>
      <c r="J13" s="33">
        <f>SUMIF('7 день'!$B$6:$B$51,СВОДНАЯ!C13,'7 день'!$D$6:$D$51)</f>
        <v>0</v>
      </c>
      <c r="K13" s="33">
        <f>SUMIF('8 день'!$B$6:$B$55,СВОДНАЯ!C13,'8 день'!$D$6:$D$55)</f>
        <v>0</v>
      </c>
      <c r="L13" s="33">
        <f>SUMIF('9 день'!$B$6:$B$52,СВОДНАЯ!C13,'9 день'!$D$6:$D$52)</f>
        <v>0</v>
      </c>
      <c r="M13" s="33">
        <f>SUMIF('10 день'!$B$6:$B$58,СВОДНАЯ!C13,'10 день'!$D$6:$D$58)</f>
        <v>0</v>
      </c>
      <c r="N13" s="60">
        <f t="shared" si="0"/>
        <v>0</v>
      </c>
      <c r="O13" s="31"/>
      <c r="P13" s="35" t="s">
        <v>173</v>
      </c>
      <c r="Q13" s="68">
        <v>0</v>
      </c>
      <c r="R13" s="34"/>
      <c r="S13" s="38"/>
    </row>
    <row r="14" spans="1:19" ht="14.25" customHeight="1" outlineLevel="1">
      <c r="A14" s="5">
        <f t="shared" si="1"/>
        <v>13</v>
      </c>
      <c r="B14" s="11" t="s">
        <v>86</v>
      </c>
      <c r="C14" s="11" t="s">
        <v>58</v>
      </c>
      <c r="D14" s="33">
        <f>SUMIF('1 день'!$B$6:$B$46,СВОДНАЯ!C14,'1 день'!$D$6:$D$46)</f>
        <v>29</v>
      </c>
      <c r="E14" s="33">
        <f>SUMIF('2 день'!$B$6:$B$52,СВОДНАЯ!C14,'2 день'!$D$6:$D$52)</f>
        <v>10</v>
      </c>
      <c r="F14" s="33">
        <f>SUMIF('3 день'!$B$6:$B$54,СВОДНАЯ!C14,'3 день'!$D$6:$D$54)</f>
        <v>0</v>
      </c>
      <c r="G14" s="33">
        <f>SUMIF('4 день'!$B$6:$B$54,СВОДНАЯ!C14,'4 день'!$D$6:$D$54)</f>
        <v>0</v>
      </c>
      <c r="H14" s="33">
        <f>SUMIF('5 день'!$B$6:$B$54,СВОДНАЯ!C14,'5 день'!$D$6:$D$54)</f>
        <v>0</v>
      </c>
      <c r="I14" s="33">
        <f>SUMIF('6 день'!$B$6:$B$52,СВОДНАЯ!C14,'6 день'!$D$6:$D$52)</f>
        <v>25</v>
      </c>
      <c r="J14" s="33">
        <f>SUMIF('7 день'!$B$6:$B$51,СВОДНАЯ!C14,'7 день'!$D$6:$D$51)</f>
        <v>0</v>
      </c>
      <c r="K14" s="33">
        <f>SUMIF('8 день'!$B$6:$B$55,СВОДНАЯ!C14,'8 день'!$D$6:$D$55)</f>
        <v>0</v>
      </c>
      <c r="L14" s="33">
        <f>SUMIF('9 день'!$B$6:$B$52,СВОДНАЯ!C14,'9 день'!$D$6:$D$52)</f>
        <v>0</v>
      </c>
      <c r="M14" s="33">
        <f>SUMIF('10 день'!$B$6:$B$58,СВОДНАЯ!C14,'10 день'!$D$6:$D$58)</f>
        <v>0</v>
      </c>
      <c r="N14" s="60">
        <f t="shared" si="0"/>
        <v>6.4</v>
      </c>
      <c r="O14" s="31"/>
      <c r="P14" s="35" t="s">
        <v>174</v>
      </c>
      <c r="Q14" s="68">
        <v>16</v>
      </c>
      <c r="R14" s="47">
        <f>N47</f>
        <v>16</v>
      </c>
      <c r="S14" s="38">
        <f t="shared" si="2"/>
        <v>1</v>
      </c>
    </row>
    <row r="15" spans="1:19" ht="14.25" customHeight="1" outlineLevel="1">
      <c r="A15" s="5">
        <f t="shared" si="1"/>
        <v>14</v>
      </c>
      <c r="B15" s="147" t="s">
        <v>87</v>
      </c>
      <c r="C15" s="147" t="s">
        <v>17</v>
      </c>
      <c r="D15" s="146">
        <f>SUMIF('1 день'!$B$6:$B$46,СВОДНАЯ!C15,'1 день'!$D$6:$D$46)</f>
        <v>24</v>
      </c>
      <c r="E15" s="146">
        <f>SUMIF('2 день'!$B$6:$B$52,СВОДНАЯ!C15,'2 день'!$D$6:$D$52)</f>
        <v>35.2</v>
      </c>
      <c r="F15" s="146">
        <f>SUMIF('3 день'!$B$6:$B$54,СВОДНАЯ!C15,'3 день'!$D$6:$D$54)</f>
        <v>29.6</v>
      </c>
      <c r="G15" s="146">
        <f>SUMIF('4 день'!$B$6:$B$54,СВОДНАЯ!C15,'4 день'!$D$6:$D$54)</f>
        <v>29.6</v>
      </c>
      <c r="H15" s="146">
        <f>SUMIF('5 день'!$B$6:$B$54,СВОДНАЯ!C15,'5 день'!$D$6:$D$54)</f>
        <v>29.6</v>
      </c>
      <c r="I15" s="146">
        <f>SUMIF('6 день'!$B$6:$B$52,СВОДНАЯ!C15,'6 день'!$D$6:$D$52)</f>
        <v>29.6</v>
      </c>
      <c r="J15" s="146">
        <f>SUMIF('7 день'!$B$6:$B$51,СВОДНАЯ!C15,'7 день'!$D$6:$D$51)</f>
        <v>29.6</v>
      </c>
      <c r="K15" s="146">
        <f>SUMIF('8 день'!$B$6:$B$55,СВОДНАЯ!C15,'8 день'!$D$6:$D$55)</f>
        <v>29.6</v>
      </c>
      <c r="L15" s="146">
        <f>SUMIF('9 день'!$B$6:$B$52,СВОДНАЯ!C15,'9 день'!$D$6:$D$52)</f>
        <v>29.6</v>
      </c>
      <c r="M15" s="146">
        <f>SUMIF('10 день'!$B$6:$B$58,СВОДНАЯ!C15,'10 день'!$D$6:$D$58)</f>
        <v>29.6</v>
      </c>
      <c r="N15" s="60">
        <f t="shared" si="0"/>
        <v>29.6</v>
      </c>
      <c r="O15" s="31"/>
      <c r="P15" s="35" t="s">
        <v>175</v>
      </c>
      <c r="Q15" s="68">
        <v>96</v>
      </c>
      <c r="R15" s="48">
        <f>N34</f>
        <v>96</v>
      </c>
      <c r="S15" s="38">
        <f t="shared" si="2"/>
        <v>1</v>
      </c>
    </row>
    <row r="16" spans="1:19" ht="14.25" customHeight="1" outlineLevel="1">
      <c r="A16" s="5">
        <f t="shared" si="1"/>
        <v>15</v>
      </c>
      <c r="B16" s="11" t="s">
        <v>88</v>
      </c>
      <c r="C16" s="11"/>
      <c r="D16" s="33">
        <f>SUMIF('1 день'!$B$6:$B$46,СВОДНАЯ!C16,'1 день'!$D$6:$D$46)</f>
        <v>0</v>
      </c>
      <c r="E16" s="33">
        <f>SUMIF('2 день'!$B$6:$B$52,СВОДНАЯ!C16,'2 день'!$D$6:$D$52)</f>
        <v>0</v>
      </c>
      <c r="F16" s="33">
        <f>SUMIF('3 день'!$B$6:$B$54,СВОДНАЯ!C16,'3 день'!$D$6:$D$54)</f>
        <v>0</v>
      </c>
      <c r="G16" s="33">
        <f>SUMIF('4 день'!$B$6:$B$54,СВОДНАЯ!C16,'4 день'!$D$6:$D$54)</f>
        <v>0</v>
      </c>
      <c r="H16" s="33">
        <f>SUMIF('5 день'!$B$6:$B$54,СВОДНАЯ!C16,'5 день'!$D$6:$D$54)</f>
        <v>0</v>
      </c>
      <c r="I16" s="33">
        <f>SUMIF('6 день'!$B$6:$B$52,СВОДНАЯ!C16,'6 день'!$D$6:$D$52)</f>
        <v>0</v>
      </c>
      <c r="J16" s="33">
        <f>SUMIF('7 день'!$B$6:$B$51,СВОДНАЯ!C16,'7 день'!$D$6:$D$51)</f>
        <v>0</v>
      </c>
      <c r="K16" s="33">
        <f>SUMIF('8 день'!$B$6:$B$55,СВОДНАЯ!C16,'8 день'!$D$6:$D$55)</f>
        <v>0</v>
      </c>
      <c r="L16" s="33">
        <f>SUMIF('9 день'!$B$6:$B$52,СВОДНАЯ!C16,'9 день'!$D$6:$D$52)</f>
        <v>0</v>
      </c>
      <c r="M16" s="33">
        <f>SUMIF('10 день'!$B$6:$B$58,СВОДНАЯ!C16,'10 день'!$D$6:$D$58)</f>
        <v>0</v>
      </c>
      <c r="N16" s="60">
        <f t="shared" si="0"/>
        <v>0</v>
      </c>
      <c r="O16" s="31"/>
      <c r="P16" s="35" t="s">
        <v>176</v>
      </c>
      <c r="Q16" s="68">
        <v>96</v>
      </c>
      <c r="R16" s="34"/>
      <c r="S16" s="38"/>
    </row>
    <row r="17" spans="1:19" ht="14.25" customHeight="1" outlineLevel="1">
      <c r="A17" s="5">
        <f t="shared" si="1"/>
        <v>16</v>
      </c>
      <c r="B17" s="11" t="s">
        <v>48</v>
      </c>
      <c r="C17" s="147" t="s">
        <v>49</v>
      </c>
      <c r="D17" s="146">
        <v>11</v>
      </c>
      <c r="E17" s="146">
        <f>SUMIF('2 день'!$B$6:$B$52,СВОДНАЯ!C17,'2 день'!$D$6:$D$52)</f>
        <v>0</v>
      </c>
      <c r="F17" s="146">
        <f>SUMIF('3 день'!$B$6:$B$54,СВОДНАЯ!C17,'3 день'!$D$6:$D$54)</f>
        <v>12</v>
      </c>
      <c r="G17" s="146">
        <f>SUMIF('4 день'!$B$6:$B$54,СВОДНАЯ!C17,'4 день'!$D$6:$D$54)</f>
        <v>0</v>
      </c>
      <c r="H17" s="146">
        <f>SUMIF('5 день'!$B$6:$B$54,СВОДНАЯ!C17,'5 день'!$D$6:$D$54)</f>
        <v>0</v>
      </c>
      <c r="I17" s="146">
        <f>SUMIF('6 день'!$B$6:$B$52,СВОДНАЯ!C17,'6 день'!$D$6:$D$52)</f>
        <v>11</v>
      </c>
      <c r="J17" s="146">
        <f>SUMIF('7 день'!$B$6:$B$51,СВОДНАЯ!C17,'7 день'!$D$6:$D$51)</f>
        <v>0</v>
      </c>
      <c r="K17" s="146">
        <f>SUMIF('8 день'!$B$6:$B$55,СВОДНАЯ!C17,'8 день'!$D$6:$D$55)</f>
        <v>12</v>
      </c>
      <c r="L17" s="146">
        <f>SUMIF('9 день'!$B$6:$B$52,СВОДНАЯ!C17,'9 день'!$D$6:$D$52)</f>
        <v>0</v>
      </c>
      <c r="M17" s="146">
        <f>SUMIF('10 день'!$B$6:$B$58,СВОДНАЯ!C17,'10 день'!$D$6:$D$58)</f>
        <v>0</v>
      </c>
      <c r="N17" s="60">
        <f t="shared" si="0"/>
        <v>4.6</v>
      </c>
      <c r="O17" s="31"/>
      <c r="P17" s="35" t="s">
        <v>177</v>
      </c>
      <c r="Q17" s="68">
        <v>96</v>
      </c>
      <c r="R17" s="34"/>
      <c r="S17" s="38"/>
    </row>
    <row r="18" spans="1:19" ht="14.25" customHeight="1" outlineLevel="1">
      <c r="A18" s="5">
        <f t="shared" si="1"/>
        <v>17</v>
      </c>
      <c r="B18" s="11" t="s">
        <v>89</v>
      </c>
      <c r="C18" s="11" t="s">
        <v>142</v>
      </c>
      <c r="D18" s="33">
        <f>SUMIF('1 день'!$B$6:$B$46,СВОДНАЯ!C18,'1 день'!$D$6:$D$46)</f>
        <v>0</v>
      </c>
      <c r="E18" s="33">
        <f>SUMIF('2 день'!$B$6:$B$52,СВОДНАЯ!C18,'2 день'!$D$6:$D$52)</f>
        <v>0</v>
      </c>
      <c r="F18" s="33">
        <f>SUMIF('3 день'!$B$6:$B$54,СВОДНАЯ!C18,'3 день'!$D$6:$D$54)</f>
        <v>0</v>
      </c>
      <c r="G18" s="33">
        <f>SUMIF('4 день'!$B$6:$B$54,СВОДНАЯ!C18,'4 день'!$D$6:$D$54)</f>
        <v>10</v>
      </c>
      <c r="H18" s="33">
        <f>SUMIF('5 день'!$B$6:$B$54,СВОДНАЯ!C18,'5 день'!$D$6:$D$54)</f>
        <v>0</v>
      </c>
      <c r="I18" s="33">
        <f>SUMIF('6 день'!$B$6:$B$52,СВОДНАЯ!C18,'6 день'!$D$6:$D$52)</f>
        <v>0</v>
      </c>
      <c r="J18" s="33">
        <f>SUMIF('7 день'!$B$6:$B$51,СВОДНАЯ!C18,'7 день'!$D$6:$D$51)</f>
        <v>0</v>
      </c>
      <c r="K18" s="33">
        <f>SUMIF('8 день'!$B$6:$B$55,СВОДНАЯ!C18,'8 день'!$D$6:$D$55)</f>
        <v>0</v>
      </c>
      <c r="L18" s="33">
        <f>SUMIF('9 день'!$B$6:$B$52,СВОДНАЯ!C18,'9 день'!$D$6:$D$52)</f>
        <v>0</v>
      </c>
      <c r="M18" s="33">
        <f>SUMIF('10 день'!$B$6:$B$58,СВОДНАЯ!C18,'10 день'!$D$6:$D$58)</f>
        <v>0</v>
      </c>
      <c r="N18" s="60">
        <f t="shared" si="0"/>
        <v>1</v>
      </c>
      <c r="O18" s="31"/>
      <c r="P18" s="35" t="s">
        <v>178</v>
      </c>
      <c r="Q18" s="68">
        <v>96</v>
      </c>
      <c r="R18" s="34"/>
      <c r="S18" s="38"/>
    </row>
    <row r="19" spans="1:19" ht="14.25" customHeight="1" outlineLevel="1">
      <c r="A19" s="5">
        <f t="shared" si="1"/>
        <v>18</v>
      </c>
      <c r="B19" s="147" t="s">
        <v>90</v>
      </c>
      <c r="C19" s="147" t="s">
        <v>18</v>
      </c>
      <c r="D19" s="146">
        <f>SUMIF('1 день'!$B$6:$B$46,СВОДНАЯ!C19,'1 день'!$D$6:$D$46)</f>
        <v>0</v>
      </c>
      <c r="E19" s="146">
        <f>SUMIF('2 день'!$B$6:$B$52,СВОДНАЯ!C19,'2 день'!$D$6:$D$52)</f>
        <v>250</v>
      </c>
      <c r="F19" s="146">
        <f>SUMIF('3 день'!$B$6:$B$54,СВОДНАЯ!C19,'3 день'!$D$6:$D$54)</f>
        <v>0</v>
      </c>
      <c r="G19" s="146">
        <f>SUMIF('4 день'!$B$6:$B$54,СВОДНАЯ!C19,'4 день'!$D$6:$D$54)</f>
        <v>300</v>
      </c>
      <c r="H19" s="146">
        <f>SUMIF('5 день'!$B$6:$B$54,СВОДНАЯ!C19,'5 день'!$D$6:$D$54)</f>
        <v>230</v>
      </c>
      <c r="I19" s="146">
        <f>SUMIF('6 день'!$B$6:$B$52,СВОДНАЯ!C19,'6 день'!$D$6:$D$52)</f>
        <v>130</v>
      </c>
      <c r="J19" s="146">
        <f>SUMIF('7 день'!$B$6:$B$51,СВОДНАЯ!C19,'7 день'!$D$6:$D$51)</f>
        <v>250</v>
      </c>
      <c r="K19" s="146">
        <f>SUMIF('8 день'!$B$6:$B$55,СВОДНАЯ!C19,'8 день'!$D$6:$D$55)</f>
        <v>0</v>
      </c>
      <c r="L19" s="146">
        <f>SUMIF('9 день'!$B$6:$B$52,СВОДНАЯ!C19,'9 день'!$D$6:$D$52)</f>
        <v>175</v>
      </c>
      <c r="M19" s="146">
        <f>SUMIF('10 день'!$B$6:$B$58,СВОДНАЯ!C19,'10 день'!$D$6:$D$58)</f>
        <v>240</v>
      </c>
      <c r="N19" s="60">
        <f t="shared" si="0"/>
        <v>157.5</v>
      </c>
      <c r="O19" s="31"/>
      <c r="P19" s="35" t="s">
        <v>179</v>
      </c>
      <c r="Q19" s="68">
        <v>164</v>
      </c>
      <c r="R19" s="57">
        <v>164</v>
      </c>
      <c r="S19" s="38">
        <f t="shared" si="2"/>
        <v>1</v>
      </c>
    </row>
    <row r="20" spans="1:19" ht="14.25" customHeight="1" outlineLevel="1">
      <c r="A20" s="5">
        <f t="shared" si="1"/>
        <v>19</v>
      </c>
      <c r="B20" s="11" t="s">
        <v>91</v>
      </c>
      <c r="C20" s="11" t="s">
        <v>144</v>
      </c>
      <c r="D20" s="146">
        <f>SUMIF('1 день'!$B$6:$B$46,СВОДНАЯ!C20,'1 день'!$D$6:$D$46)</f>
        <v>0</v>
      </c>
      <c r="E20" s="146">
        <f>SUMIF('2 день'!$B$6:$B$52,СВОДНАЯ!C20,'2 день'!$D$6:$D$52)</f>
        <v>18</v>
      </c>
      <c r="F20" s="146">
        <f>SUMIF('3 день'!$B$6:$B$54,СВОДНАЯ!C20,'3 день'!$D$6:$D$54)</f>
        <v>5</v>
      </c>
      <c r="G20" s="146">
        <f>SUMIF('4 день'!$B$6:$B$54,СВОДНАЯ!C20,'4 день'!$D$6:$D$54)</f>
        <v>5</v>
      </c>
      <c r="H20" s="146">
        <f>SUMIF('5 день'!$B$6:$B$54,СВОДНАЯ!C20,'5 день'!$D$6:$D$54)</f>
        <v>5</v>
      </c>
      <c r="I20" s="146">
        <f>SUMIF('6 день'!$B$6:$B$52,СВОДНАЯ!C20,'6 день'!$D$6:$D$52)</f>
        <v>6</v>
      </c>
      <c r="J20" s="146">
        <f>SUMIF('7 день'!$B$6:$B$51,СВОДНАЯ!C20,'7 день'!$D$6:$D$51)</f>
        <v>24</v>
      </c>
      <c r="K20" s="146">
        <f>SUMIF('8 день'!$B$6:$B$55,СВОДНАЯ!C20,'8 день'!$D$6:$D$55)</f>
        <v>0</v>
      </c>
      <c r="L20" s="146">
        <f>SUMIF('9 день'!$B$6:$B$52,СВОДНАЯ!C20,'9 день'!$D$6:$D$52)</f>
        <v>4</v>
      </c>
      <c r="M20" s="146">
        <f>SUMIF('10 день'!$B$6:$B$58,СВОДНАЯ!C20,'10 день'!$D$6:$D$58)</f>
        <v>5</v>
      </c>
      <c r="N20" s="60">
        <f t="shared" si="0"/>
        <v>7.2</v>
      </c>
      <c r="O20" s="31"/>
      <c r="P20" s="37" t="s">
        <v>180</v>
      </c>
      <c r="Q20" s="68">
        <v>76</v>
      </c>
      <c r="R20" s="34">
        <v>76</v>
      </c>
      <c r="S20" s="38">
        <f t="shared" si="2"/>
        <v>1</v>
      </c>
    </row>
    <row r="21" spans="1:19" ht="14.25" customHeight="1" outlineLevel="1">
      <c r="A21" s="5">
        <f t="shared" si="1"/>
        <v>20</v>
      </c>
      <c r="B21" s="11" t="s">
        <v>92</v>
      </c>
      <c r="C21" s="11" t="s">
        <v>60</v>
      </c>
      <c r="D21" s="33">
        <f>SUMIF('1 день'!$B$6:$B$46,СВОДНАЯ!C21,'1 день'!$D$6:$D$46)</f>
        <v>135</v>
      </c>
      <c r="E21" s="33">
        <f>SUMIF('2 день'!$B$6:$B$52,СВОДНАЯ!C21,'2 день'!$D$6:$D$52)</f>
        <v>0</v>
      </c>
      <c r="F21" s="33">
        <f>SUMIF('3 день'!$B$6:$B$54,СВОДНАЯ!C21,'3 день'!$D$6:$D$54)</f>
        <v>0</v>
      </c>
      <c r="G21" s="33">
        <f>SUMIF('4 день'!$B$6:$B$54,СВОДНАЯ!C21,'4 день'!$D$6:$D$54)</f>
        <v>130</v>
      </c>
      <c r="H21" s="33">
        <f>SUMIF('5 день'!$B$6:$B$54,СВОДНАЯ!C21,'5 день'!$D$6:$D$54)</f>
        <v>0</v>
      </c>
      <c r="I21" s="33">
        <f>SUMIF('6 день'!$B$6:$B$52,СВОДНАЯ!C21,'6 день'!$D$6:$D$52)</f>
        <v>135</v>
      </c>
      <c r="J21" s="33">
        <f>SUMIF('7 день'!$B$6:$B$51,СВОДНАЯ!C21,'7 день'!$D$6:$D$51)</f>
        <v>0</v>
      </c>
      <c r="K21" s="33">
        <f>SUMIF('8 день'!$B$6:$B$55,СВОДНАЯ!C21,'8 день'!$D$6:$D$55)</f>
        <v>0</v>
      </c>
      <c r="L21" s="33">
        <f>SUMIF('9 день'!$B$6:$B$52,СВОДНАЯ!C21,'9 день'!$D$6:$D$52)</f>
        <v>135</v>
      </c>
      <c r="M21" s="33">
        <f>SUMIF('10 день'!$B$6:$B$58,СВОДНАЯ!C21,'10 день'!$D$6:$D$58)</f>
        <v>0</v>
      </c>
      <c r="N21" s="60">
        <f t="shared" si="0"/>
        <v>53.5</v>
      </c>
      <c r="O21" s="31"/>
      <c r="P21" s="35" t="s">
        <v>181</v>
      </c>
      <c r="Q21" s="68">
        <v>7.2</v>
      </c>
      <c r="R21" s="49">
        <f>N58</f>
        <v>7.2</v>
      </c>
      <c r="S21" s="38">
        <f t="shared" si="2"/>
        <v>1</v>
      </c>
    </row>
    <row r="22" spans="1:19" ht="14.25" customHeight="1" outlineLevel="1">
      <c r="A22" s="5">
        <f t="shared" si="1"/>
        <v>21</v>
      </c>
      <c r="B22" s="11" t="s">
        <v>93</v>
      </c>
      <c r="C22" s="11" t="s">
        <v>38</v>
      </c>
      <c r="D22" s="33">
        <f>SUMIF('1 день'!$B$6:$B$46,СВОДНАЯ!C22,'1 день'!$D$6:$D$46)</f>
        <v>0</v>
      </c>
      <c r="E22" s="33">
        <f>SUMIF('2 день'!$B$6:$B$52,СВОДНАЯ!C22,'2 день'!$D$6:$D$52)</f>
        <v>135</v>
      </c>
      <c r="F22" s="33">
        <f>SUMIF('3 день'!$B$6:$B$54,СВОДНАЯ!C22,'3 день'!$D$6:$D$54)</f>
        <v>0</v>
      </c>
      <c r="G22" s="33">
        <f>SUMIF('4 день'!$B$6:$B$54,СВОДНАЯ!C22,'4 день'!$D$6:$D$54)</f>
        <v>0</v>
      </c>
      <c r="H22" s="33">
        <f>SUMIF('5 день'!$B$6:$B$54,СВОДНАЯ!C22,'5 день'!$D$6:$D$54)</f>
        <v>130</v>
      </c>
      <c r="I22" s="33">
        <f>SUMIF('6 день'!$B$6:$B$52,СВОДНАЯ!C22,'6 день'!$D$6:$D$52)</f>
        <v>0</v>
      </c>
      <c r="J22" s="33">
        <f>SUMIF('7 день'!$B$6:$B$51,СВОДНАЯ!C22,'7 день'!$D$6:$D$51)</f>
        <v>135</v>
      </c>
      <c r="K22" s="33">
        <f>SUMIF('8 день'!$B$6:$B$55,СВОДНАЯ!C22,'8 день'!$D$6:$D$55)</f>
        <v>0</v>
      </c>
      <c r="L22" s="33">
        <f>SUMIF('9 день'!$B$6:$B$52,СВОДНАЯ!C22,'9 день'!$D$6:$D$52)</f>
        <v>0</v>
      </c>
      <c r="M22" s="33">
        <f>SUMIF('10 день'!$B$6:$B$58,СВОДНАЯ!C22,'10 день'!$D$6:$D$58)</f>
        <v>135</v>
      </c>
      <c r="N22" s="60">
        <f t="shared" si="0"/>
        <v>53.5</v>
      </c>
      <c r="O22" s="31"/>
      <c r="P22" s="35" t="s">
        <v>182</v>
      </c>
      <c r="Q22" s="68">
        <v>80</v>
      </c>
      <c r="R22" s="50">
        <f>N54</f>
        <v>80</v>
      </c>
      <c r="S22" s="38">
        <f t="shared" si="2"/>
        <v>1</v>
      </c>
    </row>
    <row r="23" spans="1:19" ht="14.25" customHeight="1" outlineLevel="1">
      <c r="A23" s="5">
        <f t="shared" si="1"/>
        <v>22</v>
      </c>
      <c r="B23" s="11" t="s">
        <v>94</v>
      </c>
      <c r="C23" s="147" t="s">
        <v>141</v>
      </c>
      <c r="D23" s="146">
        <f>SUMIF('1 день'!$B$6:$B$46,СВОДНАЯ!C23,'1 день'!$D$6:$D$46)</f>
        <v>30</v>
      </c>
      <c r="E23" s="146">
        <f>SUMIF('2 день'!$B$6:$B$52,СВОДНАЯ!C23,'2 день'!$D$6:$D$52)</f>
        <v>0</v>
      </c>
      <c r="F23" s="146">
        <f>SUMIF('3 день'!$B$6:$B$54,СВОДНАЯ!C23,'3 день'!$D$6:$D$54)</f>
        <v>30</v>
      </c>
      <c r="G23" s="146">
        <f>SUMIF('4 день'!$B$6:$B$54,СВОДНАЯ!C23,'4 день'!$D$6:$D$54)</f>
        <v>30</v>
      </c>
      <c r="H23" s="146">
        <f>SUMIF('5 день'!$B$6:$B$54,СВОДНАЯ!C23,'5 день'!$D$6:$D$54)</f>
        <v>20</v>
      </c>
      <c r="I23" s="146">
        <f>SUMIF('6 день'!$B$6:$B$52,СВОДНАЯ!C23,'6 день'!$D$6:$D$52)</f>
        <v>0</v>
      </c>
      <c r="J23" s="146">
        <f>SUMIF('7 день'!$B$6:$B$51,СВОДНАЯ!C23,'7 день'!$D$6:$D$51)</f>
        <v>0</v>
      </c>
      <c r="K23" s="146">
        <f>SUMIF('8 день'!$B$6:$B$55,СВОДНАЯ!C23,'8 день'!$D$6:$D$55)</f>
        <v>30</v>
      </c>
      <c r="L23" s="146">
        <f>SUMIF('9 день'!$B$6:$B$52,СВОДНАЯ!C23,'9 день'!$D$6:$D$52)</f>
        <v>30</v>
      </c>
      <c r="M23" s="146">
        <f>SUMIF('10 день'!$B$6:$B$58,СВОДНАЯ!C23,'10 день'!$D$6:$D$58)</f>
        <v>20</v>
      </c>
      <c r="N23" s="60">
        <f t="shared" si="0"/>
        <v>19</v>
      </c>
      <c r="O23" s="31"/>
      <c r="P23" s="35" t="s">
        <v>183</v>
      </c>
      <c r="Q23" s="68">
        <v>0</v>
      </c>
      <c r="R23" s="34"/>
      <c r="S23" s="38"/>
    </row>
    <row r="24" spans="1:19" ht="14.25" customHeight="1" outlineLevel="1">
      <c r="A24" s="5">
        <f t="shared" si="1"/>
        <v>23</v>
      </c>
      <c r="B24" s="11" t="s">
        <v>95</v>
      </c>
      <c r="C24" s="11" t="s">
        <v>16</v>
      </c>
      <c r="D24" s="33">
        <f>SUMIF('1 день'!$B$6:$B$46,СВОДНАЯ!C24,'1 день'!$D$6:$D$46)</f>
        <v>14.4</v>
      </c>
      <c r="E24" s="33">
        <f>SUMIF('2 день'!$B$6:$B$52,СВОДНАЯ!C24,'2 день'!$D$6:$D$52)</f>
        <v>14.4</v>
      </c>
      <c r="F24" s="33">
        <f>SUMIF('3 день'!$B$6:$B$54,СВОДНАЯ!C24,'3 день'!$D$6:$D$54)</f>
        <v>14.4</v>
      </c>
      <c r="G24" s="33">
        <f>SUMIF('4 день'!$B$6:$B$54,СВОДНАЯ!C24,'4 день'!$D$6:$D$54)</f>
        <v>14.4</v>
      </c>
      <c r="H24" s="33">
        <f>SUMIF('5 день'!$B$6:$B$54,СВОДНАЯ!C24,'5 день'!$D$6:$D$54)</f>
        <v>14.4</v>
      </c>
      <c r="I24" s="33">
        <f>SUMIF('6 день'!$B$6:$B$52,СВОДНАЯ!C24,'6 день'!$D$6:$D$52)</f>
        <v>14.4</v>
      </c>
      <c r="J24" s="33">
        <f>SUMIF('7 день'!$B$6:$B$51,СВОДНАЯ!C24,'7 день'!$D$6:$D$51)</f>
        <v>14.4</v>
      </c>
      <c r="K24" s="33">
        <f>SUMIF('8 день'!$B$6:$B$55,СВОДНАЯ!C24,'8 день'!$D$6:$D$55)</f>
        <v>14.4</v>
      </c>
      <c r="L24" s="33">
        <f>SUMIF('9 день'!$B$6:$B$52,СВОДНАЯ!C24,'9 день'!$D$6:$D$52)</f>
        <v>14.4</v>
      </c>
      <c r="M24" s="33">
        <f>SUMIF('10 день'!$B$6:$B$58,СВОДНАЯ!C24,'10 день'!$D$6:$D$58)</f>
        <v>14.4</v>
      </c>
      <c r="N24" s="60">
        <f t="shared" si="0"/>
        <v>14.400000000000002</v>
      </c>
      <c r="O24" s="31"/>
      <c r="P24" s="35" t="s">
        <v>184</v>
      </c>
      <c r="Q24" s="68">
        <v>32</v>
      </c>
      <c r="R24" s="40">
        <f>N3</f>
        <v>32</v>
      </c>
      <c r="S24" s="38">
        <f t="shared" si="2"/>
        <v>1</v>
      </c>
    </row>
    <row r="25" spans="1:19" ht="14.25" customHeight="1" outlineLevel="1">
      <c r="A25" s="5">
        <f t="shared" si="1"/>
        <v>24</v>
      </c>
      <c r="B25" s="11" t="s">
        <v>96</v>
      </c>
      <c r="C25" s="11" t="s">
        <v>40</v>
      </c>
      <c r="D25" s="33">
        <f>SUMIF('1 день'!$B$6:$B$46,СВОДНАЯ!C25,'1 день'!$D$6:$D$46)</f>
        <v>7</v>
      </c>
      <c r="E25" s="33">
        <f>SUMIF('2 день'!$B$6:$B$52,СВОДНАЯ!C25,'2 день'!$D$6:$D$52)</f>
        <v>6</v>
      </c>
      <c r="F25" s="33">
        <f>SUMIF('3 день'!$B$6:$B$54,СВОДНАЯ!C25,'3 день'!$D$6:$D$54)</f>
        <v>0</v>
      </c>
      <c r="G25" s="33">
        <f>SUMIF('4 день'!$B$6:$B$54,СВОДНАЯ!C25,'4 день'!$D$6:$D$54)</f>
        <v>0</v>
      </c>
      <c r="H25" s="33">
        <f>SUMIF('5 день'!$B$6:$B$54,СВОДНАЯ!C25,'5 день'!$D$6:$D$54)</f>
        <v>6</v>
      </c>
      <c r="I25" s="33">
        <f>SUMIF('6 день'!$B$6:$B$52,СВОДНАЯ!C25,'6 день'!$D$6:$D$52)</f>
        <v>0</v>
      </c>
      <c r="J25" s="33">
        <f>SUMIF('7 день'!$B$6:$B$51,СВОДНАЯ!C25,'7 день'!$D$6:$D$51)</f>
        <v>6</v>
      </c>
      <c r="K25" s="33">
        <f>SUMIF('8 день'!$B$6:$B$55,СВОДНАЯ!C25,'8 день'!$D$6:$D$55)</f>
        <v>0</v>
      </c>
      <c r="L25" s="33">
        <f>SUMIF('9 день'!$B$6:$B$52,СВОДНАЯ!C25,'9 день'!$D$6:$D$52)</f>
        <v>0</v>
      </c>
      <c r="M25" s="33">
        <f>SUMIF('10 день'!$B$6:$B$58,СВОДНАЯ!C25,'10 день'!$D$6:$D$58)</f>
        <v>7</v>
      </c>
      <c r="N25" s="60">
        <f t="shared" si="0"/>
        <v>3.2</v>
      </c>
      <c r="O25" s="31"/>
      <c r="P25" s="35" t="s">
        <v>185</v>
      </c>
      <c r="Q25" s="68">
        <v>48</v>
      </c>
      <c r="R25" s="44">
        <f>N2</f>
        <v>48</v>
      </c>
      <c r="S25" s="38">
        <f t="shared" si="2"/>
        <v>1</v>
      </c>
    </row>
    <row r="26" spans="1:19" ht="14.25" customHeight="1" outlineLevel="1">
      <c r="A26" s="5">
        <f t="shared" si="1"/>
        <v>25</v>
      </c>
      <c r="B26" s="11" t="s">
        <v>97</v>
      </c>
      <c r="C26" s="190" t="s">
        <v>23</v>
      </c>
      <c r="D26" s="191">
        <f>SUMIF('1 день'!$B$6:$B$46,СВОДНАЯ!C26,'1 день'!$D$6:$D$46)</f>
        <v>7.2</v>
      </c>
      <c r="E26" s="191">
        <f>SUMIF('2 день'!$B$6:$B$52,СВОДНАЯ!C26,'2 день'!$D$6:$D$52)</f>
        <v>7.2</v>
      </c>
      <c r="F26" s="191">
        <f>SUMIF('3 день'!$B$6:$B$54,СВОДНАЯ!C26,'3 день'!$D$6:$D$54)</f>
        <v>7.2</v>
      </c>
      <c r="G26" s="191">
        <f>SUMIF('4 день'!$B$6:$B$54,СВОДНАЯ!C26,'4 день'!$D$6:$D$54)</f>
        <v>7.2</v>
      </c>
      <c r="H26" s="191">
        <f>SUMIF('5 день'!$B$6:$B$54,СВОДНАЯ!C26,'5 день'!$D$6:$D$54)</f>
        <v>7.2</v>
      </c>
      <c r="I26" s="191">
        <f>SUMIF('6 день'!$B$6:$B$52,СВОДНАЯ!C26,'6 день'!$D$6:$D$52)</f>
        <v>7.2</v>
      </c>
      <c r="J26" s="191">
        <f>SUMIF('7 день'!$B$6:$B$51,СВОДНАЯ!C26,'7 день'!$D$6:$D$51)</f>
        <v>7.2</v>
      </c>
      <c r="K26" s="191">
        <f>SUMIF('8 день'!$B$6:$B$55,СВОДНАЯ!C26,'8 день'!$D$6:$D$55)</f>
        <v>7.2</v>
      </c>
      <c r="L26" s="191">
        <f>SUMIF('9 день'!$B$6:$B$52,СВОДНАЯ!C26,'9 день'!$D$6:$D$52)</f>
        <v>7.2</v>
      </c>
      <c r="M26" s="191">
        <f>SUMIF('10 день'!$B$6:$B$58,СВОДНАЯ!C26,'10 день'!$D$6:$D$58)</f>
        <v>7.2</v>
      </c>
      <c r="N26" s="60">
        <f t="shared" si="0"/>
        <v>7.200000000000001</v>
      </c>
      <c r="O26" s="31"/>
      <c r="P26" s="35" t="s">
        <v>186</v>
      </c>
      <c r="Q26" s="68">
        <v>24</v>
      </c>
      <c r="R26" s="39">
        <v>24</v>
      </c>
      <c r="S26" s="151">
        <f t="shared" si="2"/>
        <v>1</v>
      </c>
    </row>
    <row r="27" spans="1:19" ht="14.25" customHeight="1" outlineLevel="1">
      <c r="A27" s="5">
        <f t="shared" si="1"/>
        <v>26</v>
      </c>
      <c r="B27" s="11" t="s">
        <v>98</v>
      </c>
      <c r="C27" s="11" t="s">
        <v>42</v>
      </c>
      <c r="D27" s="33">
        <f>SUMIF('1 день'!$B$6:$B$46,СВОДНАЯ!C27,'1 день'!$D$6:$D$46)</f>
        <v>100</v>
      </c>
      <c r="E27" s="33">
        <f>SUMIF('2 день'!$B$6:$B$52,СВОДНАЯ!C27,'2 день'!$D$6:$D$52)</f>
        <v>28</v>
      </c>
      <c r="F27" s="33">
        <f>SUMIF('3 день'!$B$6:$B$54,СВОДНАЯ!C27,'3 день'!$D$6:$D$54)</f>
        <v>0</v>
      </c>
      <c r="G27" s="33">
        <f>SUMIF('4 день'!$B$6:$B$54,СВОДНАЯ!C27,'4 день'!$D$6:$D$54)</f>
        <v>40</v>
      </c>
      <c r="H27" s="33">
        <f>SUMIF('5 день'!$B$6:$B$54,СВОДНАЯ!C27,'5 день'!$D$6:$D$54)</f>
        <v>0</v>
      </c>
      <c r="I27" s="33">
        <f>SUMIF('6 день'!$B$6:$B$52,СВОДНАЯ!C27,'6 день'!$D$6:$D$52)</f>
        <v>40</v>
      </c>
      <c r="J27" s="33">
        <f>SUMIF('7 день'!$B$6:$B$51,СВОДНАЯ!C27,'7 день'!$D$6:$D$51)</f>
        <v>40</v>
      </c>
      <c r="K27" s="33">
        <f>SUMIF('8 день'!$B$6:$B$55,СВОДНАЯ!C27,'8 день'!$D$6:$D$55)</f>
        <v>110</v>
      </c>
      <c r="L27" s="33">
        <f>SUMIF('9 день'!$B$6:$B$52,СВОДНАЯ!C27,'9 день'!$D$6:$D$52)</f>
        <v>60</v>
      </c>
      <c r="M27" s="33">
        <f>SUMIF('10 день'!$B$6:$B$58,СВОДНАЯ!C27,'10 день'!$D$6:$D$58)</f>
        <v>29</v>
      </c>
      <c r="N27" s="60">
        <f t="shared" si="0"/>
        <v>44.7</v>
      </c>
      <c r="O27" s="31"/>
      <c r="P27" s="35" t="s">
        <v>187</v>
      </c>
      <c r="Q27" s="68">
        <v>6.4</v>
      </c>
      <c r="R27" s="51">
        <f>N14</f>
        <v>6.4</v>
      </c>
      <c r="S27" s="38">
        <f t="shared" si="2"/>
        <v>1</v>
      </c>
    </row>
    <row r="28" spans="1:19" ht="14.25" customHeight="1" outlineLevel="1">
      <c r="A28" s="5">
        <f t="shared" si="1"/>
        <v>27</v>
      </c>
      <c r="B28" s="11" t="s">
        <v>99</v>
      </c>
      <c r="C28" s="11"/>
      <c r="D28" s="33">
        <f>SUMIF('1 день'!$B$6:$B$46,СВОДНАЯ!C28,'1 день'!$D$6:$D$46)</f>
        <v>0</v>
      </c>
      <c r="E28" s="33">
        <f>SUMIF('2 день'!$B$6:$B$52,СВОДНАЯ!C28,'2 день'!$D$6:$D$52)</f>
        <v>0</v>
      </c>
      <c r="F28" s="33">
        <f>SUMIF('3 день'!$B$6:$B$54,СВОДНАЯ!C28,'3 день'!$D$6:$D$54)</f>
        <v>0</v>
      </c>
      <c r="G28" s="33">
        <f>SUMIF('4 день'!$B$6:$B$54,СВОДНАЯ!C28,'4 день'!$D$6:$D$54)</f>
        <v>0</v>
      </c>
      <c r="H28" s="33">
        <f>SUMIF('5 день'!$B$6:$B$54,СВОДНАЯ!C28,'5 день'!$D$6:$D$54)</f>
        <v>0</v>
      </c>
      <c r="I28" s="33">
        <f>SUMIF('6 день'!$B$6:$B$52,СВОДНАЯ!C28,'6 день'!$D$6:$D$52)</f>
        <v>0</v>
      </c>
      <c r="J28" s="33">
        <f>SUMIF('7 день'!$B$6:$B$51,СВОДНАЯ!C28,'7 день'!$D$6:$D$51)</f>
        <v>0</v>
      </c>
      <c r="K28" s="33">
        <f>SUMIF('8 день'!$B$6:$B$55,СВОДНАЯ!C28,'8 день'!$D$6:$D$55)</f>
        <v>0</v>
      </c>
      <c r="L28" s="33">
        <f>SUMIF('9 день'!$B$6:$B$52,СВОДНАЯ!C28,'9 день'!$D$6:$D$52)</f>
        <v>0</v>
      </c>
      <c r="M28" s="33">
        <f>SUMIF('10 день'!$B$6:$B$58,СВОДНАЯ!C28,'10 день'!$D$6:$D$58)</f>
        <v>0</v>
      </c>
      <c r="N28" s="60">
        <f t="shared" si="0"/>
        <v>0</v>
      </c>
      <c r="O28" s="31"/>
      <c r="P28" s="35"/>
      <c r="Q28" s="68"/>
      <c r="R28" s="34"/>
      <c r="S28" s="38"/>
    </row>
    <row r="29" spans="1:19" ht="14.25" customHeight="1" outlineLevel="1">
      <c r="A29" s="5">
        <f t="shared" si="1"/>
        <v>28</v>
      </c>
      <c r="B29" s="11" t="s">
        <v>100</v>
      </c>
      <c r="C29" s="11" t="s">
        <v>24</v>
      </c>
      <c r="D29" s="33">
        <f>SUMIF('1 день'!$B$6:$B$46,СВОДНАЯ!C29,'1 день'!$D$6:$D$46)</f>
        <v>40</v>
      </c>
      <c r="E29" s="33">
        <f>SUMIF('2 день'!$B$6:$B$52,СВОДНАЯ!C29,'2 день'!$D$6:$D$52)</f>
        <v>40</v>
      </c>
      <c r="F29" s="33">
        <f>SUMIF('3 день'!$B$6:$B$54,СВОДНАЯ!C29,'3 день'!$D$6:$D$54)</f>
        <v>30</v>
      </c>
      <c r="G29" s="33">
        <f>SUMIF('4 день'!$B$6:$B$54,СВОДНАЯ!C29,'4 день'!$D$6:$D$54)</f>
        <v>40</v>
      </c>
      <c r="H29" s="33">
        <f>SUMIF('5 день'!$B$6:$B$54,СВОДНАЯ!C29,'5 день'!$D$6:$D$54)</f>
        <v>59</v>
      </c>
      <c r="I29" s="33">
        <f>SUMIF('6 день'!$B$6:$B$52,СВОДНАЯ!C29,'6 день'!$D$6:$D$52)</f>
        <v>60</v>
      </c>
      <c r="J29" s="33">
        <f>SUMIF('7 день'!$B$6:$B$51,СВОДНАЯ!C29,'7 день'!$D$6:$D$51)</f>
        <v>40</v>
      </c>
      <c r="K29" s="33">
        <f>SUMIF('8 день'!$B$6:$B$55,СВОДНАЯ!C29,'8 день'!$D$6:$D$55)</f>
        <v>50</v>
      </c>
      <c r="L29" s="33">
        <f>SUMIF('9 день'!$B$6:$B$52,СВОДНАЯ!C29,'9 день'!$D$6:$D$52)</f>
        <v>40</v>
      </c>
      <c r="M29" s="33">
        <f>SUMIF('10 день'!$B$6:$B$58,СВОДНАЯ!C29,'10 день'!$D$6:$D$58)</f>
        <v>50</v>
      </c>
      <c r="N29" s="60">
        <f t="shared" si="0"/>
        <v>44.9</v>
      </c>
      <c r="O29" s="31"/>
      <c r="P29" s="35" t="s">
        <v>188</v>
      </c>
      <c r="Q29" s="68">
        <v>20</v>
      </c>
      <c r="R29" s="52">
        <f>N4</f>
        <v>20</v>
      </c>
      <c r="S29" s="38">
        <f t="shared" si="2"/>
        <v>1</v>
      </c>
    </row>
    <row r="30" spans="1:19" ht="14.25" customHeight="1" outlineLevel="1">
      <c r="A30" s="5">
        <f t="shared" si="1"/>
        <v>29</v>
      </c>
      <c r="B30" s="11" t="s">
        <v>101</v>
      </c>
      <c r="C30" s="11" t="s">
        <v>25</v>
      </c>
      <c r="D30" s="33">
        <f>SUMIF('1 день'!$B$6:$B$46,СВОДНАЯ!C30,'1 день'!$D$6:$D$46)</f>
        <v>40</v>
      </c>
      <c r="E30" s="33">
        <f>SUMIF('2 день'!$B$6:$B$52,СВОДНАЯ!C30,'2 день'!$D$6:$D$52)</f>
        <v>40</v>
      </c>
      <c r="F30" s="33">
        <f>SUMIF('3 день'!$B$6:$B$54,СВОДНАЯ!C30,'3 день'!$D$6:$D$54)</f>
        <v>30</v>
      </c>
      <c r="G30" s="33">
        <f>SUMIF('4 день'!$B$6:$B$54,СВОДНАЯ!C30,'4 день'!$D$6:$D$54)</f>
        <v>40</v>
      </c>
      <c r="H30" s="33">
        <f>SUMIF('5 день'!$B$6:$B$54,СВОДНАЯ!C30,'5 день'!$D$6:$D$54)</f>
        <v>40</v>
      </c>
      <c r="I30" s="33">
        <f>SUMIF('6 день'!$B$6:$B$52,СВОДНАЯ!C30,'6 день'!$D$6:$D$52)</f>
        <v>60</v>
      </c>
      <c r="J30" s="33">
        <f>SUMIF('7 день'!$B$6:$B$51,СВОДНАЯ!C30,'7 день'!$D$6:$D$51)</f>
        <v>40</v>
      </c>
      <c r="K30" s="33">
        <f>SUMIF('8 день'!$B$6:$B$55,СВОДНАЯ!C30,'8 день'!$D$6:$D$55)</f>
        <v>50</v>
      </c>
      <c r="L30" s="33">
        <f>SUMIF('9 день'!$B$6:$B$52,СВОДНАЯ!C30,'9 день'!$D$6:$D$52)</f>
        <v>40</v>
      </c>
      <c r="M30" s="33">
        <f>SUMIF('10 день'!$B$6:$B$58,СВОДНАЯ!C30,'10 день'!$D$6:$D$58)</f>
        <v>30</v>
      </c>
      <c r="N30" s="60">
        <f t="shared" si="0"/>
        <v>41</v>
      </c>
      <c r="O30" s="31"/>
      <c r="P30" s="35" t="s">
        <v>189</v>
      </c>
      <c r="Q30" s="68">
        <v>1.6</v>
      </c>
      <c r="R30" s="34"/>
      <c r="S30" s="38">
        <f t="shared" si="2"/>
        <v>0</v>
      </c>
    </row>
    <row r="31" spans="1:19" ht="14.25" customHeight="1" outlineLevel="1">
      <c r="A31" s="5">
        <f t="shared" si="1"/>
        <v>30</v>
      </c>
      <c r="B31" s="11" t="s">
        <v>102</v>
      </c>
      <c r="C31" s="101" t="s">
        <v>229</v>
      </c>
      <c r="D31" s="33">
        <f>SUMIF('1 день'!$B$6:$B$46,СВОДНАЯ!C31,'1 день'!$D$6:$D$46)</f>
        <v>0</v>
      </c>
      <c r="E31" s="33">
        <f>SUMIF('2 день'!$B$6:$B$52,СВОДНАЯ!C31,'2 день'!$D$6:$D$52)</f>
        <v>0</v>
      </c>
      <c r="F31" s="33">
        <f>SUMIF('3 день'!$B$6:$B$54,СВОДНАЯ!C31,'3 день'!$D$6:$D$54)</f>
        <v>29</v>
      </c>
      <c r="G31" s="33">
        <f>SUMIF('4 день'!$B$6:$B$54,СВОДНАЯ!C31,'4 день'!$D$6:$D$54)</f>
        <v>0</v>
      </c>
      <c r="H31" s="33">
        <f>SUMIF('5 день'!$B$6:$B$54,СВОДНАЯ!C31,'5 день'!$D$6:$D$54)</f>
        <v>0</v>
      </c>
      <c r="I31" s="33">
        <f>SUMIF('6 день'!$B$6:$B$52,СВОДНАЯ!C31,'6 день'!$D$6:$D$52)</f>
        <v>0</v>
      </c>
      <c r="J31" s="33">
        <f>SUMIF('7 день'!$B$6:$B$51,СВОДНАЯ!C31,'7 день'!$D$6:$D$51)</f>
        <v>0</v>
      </c>
      <c r="K31" s="33">
        <f>SUMIF('8 день'!$B$6:$B$55,СВОДНАЯ!C31,'8 день'!$D$6:$D$55)</f>
        <v>29</v>
      </c>
      <c r="L31" s="33">
        <f>SUMIF('9 день'!$B$6:$B$52,СВОДНАЯ!C31,'9 день'!$D$6:$D$52)</f>
        <v>0</v>
      </c>
      <c r="M31" s="33">
        <f>SUMIF('10 день'!$B$6:$B$58,СВОДНАЯ!C31,'10 день'!$D$6:$D$58)</f>
        <v>0</v>
      </c>
      <c r="N31" s="60">
        <f t="shared" si="0"/>
        <v>5.8</v>
      </c>
      <c r="O31" s="31"/>
      <c r="P31" s="35" t="s">
        <v>190</v>
      </c>
      <c r="Q31" s="68">
        <v>14.4</v>
      </c>
      <c r="R31" s="53">
        <f>N24</f>
        <v>14.400000000000002</v>
      </c>
      <c r="S31" s="38">
        <f t="shared" si="2"/>
        <v>1.0000000000000002</v>
      </c>
    </row>
    <row r="32" spans="1:19" ht="14.25" customHeight="1" outlineLevel="1">
      <c r="A32" s="5">
        <f t="shared" si="1"/>
        <v>31</v>
      </c>
      <c r="B32" s="11" t="s">
        <v>103</v>
      </c>
      <c r="C32" s="11" t="s">
        <v>47</v>
      </c>
      <c r="D32" s="33">
        <f>SUMIF('1 день'!$B$6:$B$46,СВОДНАЯ!C32,'1 день'!$D$6:$D$46)</f>
        <v>0</v>
      </c>
      <c r="E32" s="33">
        <f>SUMIF('2 день'!$B$6:$B$52,СВОДНАЯ!C32,'2 день'!$D$6:$D$52)</f>
        <v>0</v>
      </c>
      <c r="F32" s="33">
        <f>SUMIF('3 день'!$B$6:$B$54,СВОДНАЯ!C32,'3 день'!$D$6:$D$54)</f>
        <v>0</v>
      </c>
      <c r="G32" s="33">
        <f>SUMIF('4 день'!$B$6:$B$54,СВОДНАЯ!C32,'4 день'!$D$6:$D$54)</f>
        <v>40</v>
      </c>
      <c r="H32" s="33">
        <f>SUMIF('5 день'!$B$6:$B$54,СВОДНАЯ!C32,'5 день'!$D$6:$D$54)</f>
        <v>40</v>
      </c>
      <c r="I32" s="33">
        <f>SUMIF('6 день'!$B$6:$B$52,СВОДНАЯ!C32,'6 день'!$D$6:$D$52)</f>
        <v>0</v>
      </c>
      <c r="J32" s="33">
        <f>SUMIF('7 день'!$B$6:$B$51,СВОДНАЯ!C32,'7 день'!$D$6:$D$51)</f>
        <v>40</v>
      </c>
      <c r="K32" s="33">
        <f>SUMIF('8 день'!$B$6:$B$55,СВОДНАЯ!C32,'8 день'!$D$6:$D$55)</f>
        <v>0</v>
      </c>
      <c r="L32" s="33">
        <f>SUMIF('9 день'!$B$6:$B$52,СВОДНАЯ!C32,'9 день'!$D$6:$D$52)</f>
        <v>0</v>
      </c>
      <c r="M32" s="33">
        <f>SUMIF('10 день'!$B$6:$B$58,СВОДНАЯ!C32,'10 день'!$D$6:$D$58)</f>
        <v>40</v>
      </c>
      <c r="N32" s="60">
        <f t="shared" si="0"/>
        <v>16</v>
      </c>
      <c r="O32" s="31"/>
      <c r="P32" s="35" t="s">
        <v>191</v>
      </c>
      <c r="Q32" s="68">
        <v>7.2</v>
      </c>
      <c r="R32" s="54">
        <f>N26</f>
        <v>7.200000000000001</v>
      </c>
      <c r="S32" s="38">
        <f t="shared" si="2"/>
        <v>1.0000000000000002</v>
      </c>
    </row>
    <row r="33" spans="1:19" ht="14.25" customHeight="1" outlineLevel="1">
      <c r="A33" s="5">
        <f t="shared" si="1"/>
        <v>32</v>
      </c>
      <c r="B33" s="11" t="s">
        <v>104</v>
      </c>
      <c r="C33" s="101" t="s">
        <v>228</v>
      </c>
      <c r="D33" s="33">
        <f>SUMIF('1 день'!$B$6:$B$46,СВОДНАЯ!C33,'1 день'!$D$6:$D$46)</f>
        <v>0</v>
      </c>
      <c r="E33" s="33">
        <f>SUMIF('2 день'!$B$6:$B$52,СВОДНАЯ!C33,'2 день'!$D$6:$D$52)</f>
        <v>0</v>
      </c>
      <c r="F33" s="33">
        <f>SUMIF('3 день'!$B$6:$B$54,СВОДНАЯ!C33,'3 день'!$D$6:$D$54)</f>
        <v>0</v>
      </c>
      <c r="G33" s="33">
        <f>SUMIF('4 день'!$B$6:$B$54,СВОДНАЯ!C33,'4 день'!$D$6:$D$54)</f>
        <v>29</v>
      </c>
      <c r="H33" s="33">
        <f>SUMIF('5 день'!$B$6:$B$54,СВОДНАЯ!C33,'5 день'!$D$6:$D$54)</f>
        <v>0</v>
      </c>
      <c r="I33" s="33">
        <f>SUMIF('6 день'!$B$6:$B$52,СВОДНАЯ!C33,'6 день'!$D$6:$D$52)</f>
        <v>0</v>
      </c>
      <c r="J33" s="33">
        <f>SUMIF('7 день'!$B$6:$B$51,СВОДНАЯ!C33,'7 день'!$D$6:$D$51)</f>
        <v>0</v>
      </c>
      <c r="K33" s="33">
        <f>SUMIF('8 день'!$B$6:$B$55,СВОДНАЯ!C33,'8 день'!$D$6:$D$55)</f>
        <v>0</v>
      </c>
      <c r="L33" s="33">
        <f>SUMIF('9 день'!$B$6:$B$52,СВОДНАЯ!C33,'9 день'!$D$6:$D$52)</f>
        <v>29</v>
      </c>
      <c r="M33" s="33">
        <f>SUMIF('10 день'!$B$6:$B$58,СВОДНАЯ!C33,'10 день'!$D$6:$D$58)</f>
        <v>0</v>
      </c>
      <c r="N33" s="60">
        <f t="shared" si="0"/>
        <v>5.8</v>
      </c>
      <c r="O33" s="31"/>
      <c r="P33" s="35" t="s">
        <v>192</v>
      </c>
      <c r="Q33" s="68">
        <v>5.6</v>
      </c>
      <c r="R33" s="55">
        <f>N17+N18</f>
        <v>5.6</v>
      </c>
      <c r="S33" s="38">
        <f t="shared" si="2"/>
        <v>1</v>
      </c>
    </row>
    <row r="34" spans="1:19" ht="14.25" customHeight="1" outlineLevel="1">
      <c r="A34" s="5">
        <f t="shared" si="1"/>
        <v>33</v>
      </c>
      <c r="B34" s="11" t="s">
        <v>105</v>
      </c>
      <c r="C34" s="11" t="s">
        <v>26</v>
      </c>
      <c r="D34" s="33">
        <f>SUMIF('1 день'!$B$6:$B$46,СВОДНАЯ!C34,'1 день'!$D$6:$D$46)</f>
        <v>60</v>
      </c>
      <c r="E34" s="33">
        <f>SUMIF('2 день'!$B$6:$B$52,СВОДНАЯ!C34,'2 день'!$D$6:$D$52)</f>
        <v>60</v>
      </c>
      <c r="F34" s="33">
        <f>SUMIF('3 день'!$B$6:$B$54,СВОДНАЯ!C34,'3 день'!$D$6:$D$54)</f>
        <v>120</v>
      </c>
      <c r="G34" s="33">
        <f>SUMIF('4 день'!$B$6:$B$54,СВОДНАЯ!C34,'4 день'!$D$6:$D$54)</f>
        <v>40</v>
      </c>
      <c r="H34" s="33">
        <f>SUMIF('5 день'!$B$6:$B$54,СВОДНАЯ!C34,'5 день'!$D$6:$D$54)</f>
        <v>140</v>
      </c>
      <c r="I34" s="33">
        <f>SUMIF('6 день'!$B$6:$B$52,СВОДНАЯ!C34,'6 день'!$D$6:$D$52)</f>
        <v>140</v>
      </c>
      <c r="J34" s="33">
        <f>SUMIF('7 день'!$B$6:$B$51,СВОДНАЯ!C34,'7 день'!$D$6:$D$51)</f>
        <v>40</v>
      </c>
      <c r="K34" s="33">
        <f>SUMIF('8 день'!$B$6:$B$55,СВОДНАЯ!C34,'8 день'!$D$6:$D$55)</f>
        <v>140</v>
      </c>
      <c r="L34" s="33">
        <f>SUMIF('9 день'!$B$6:$B$52,СВОДНАЯ!C34,'9 день'!$D$6:$D$52)</f>
        <v>100</v>
      </c>
      <c r="M34" s="33">
        <f>SUMIF('10 день'!$B$6:$B$58,СВОДНАЯ!C34,'10 день'!$D$6:$D$58)</f>
        <v>120</v>
      </c>
      <c r="N34" s="60">
        <f t="shared" si="0"/>
        <v>96</v>
      </c>
      <c r="O34" s="31"/>
      <c r="P34" s="35" t="s">
        <v>193</v>
      </c>
      <c r="Q34" s="68">
        <v>0.4</v>
      </c>
      <c r="R34" s="45">
        <f>N60</f>
        <v>0.4</v>
      </c>
      <c r="S34" s="38">
        <f t="shared" si="2"/>
        <v>1</v>
      </c>
    </row>
    <row r="35" spans="1:19" ht="14.25" customHeight="1" outlineLevel="1">
      <c r="A35" s="5">
        <f t="shared" si="1"/>
        <v>34</v>
      </c>
      <c r="B35" s="147" t="s">
        <v>106</v>
      </c>
      <c r="C35" s="147" t="s">
        <v>220</v>
      </c>
      <c r="D35" s="146">
        <v>34</v>
      </c>
      <c r="E35" s="146">
        <f>SUMIF('2 день'!$B$6:$B$52,СВОДНАЯ!C35,'2 день'!$D$6:$D$52)</f>
        <v>0</v>
      </c>
      <c r="F35" s="146">
        <v>152</v>
      </c>
      <c r="G35" s="146">
        <f>SUMIF('4 день'!$B$6:$B$54,СВОДНАЯ!C35,'4 день'!$D$6:$D$54)</f>
        <v>0</v>
      </c>
      <c r="H35" s="146">
        <f>SUMIF('5 день'!$B$6:$B$54,СВОДНАЯ!C35,'5 день'!$D$6:$D$54)</f>
        <v>152</v>
      </c>
      <c r="I35" s="146">
        <f>SUMIF('6 день'!$B$6:$B$52,СВОДНАЯ!C35,'6 день'!$D$6:$D$52)</f>
        <v>0</v>
      </c>
      <c r="J35" s="146">
        <f>SUMIF('7 день'!$B$6:$B$51,СВОДНАЯ!C35,'7 день'!$D$6:$D$51)</f>
        <v>0</v>
      </c>
      <c r="K35" s="146">
        <f>SUMIF('8 день'!$B$6:$B$55,СВОДНАЯ!C35,'8 день'!$D$6:$D$55)</f>
        <v>152</v>
      </c>
      <c r="L35" s="146">
        <f>SUMIF('9 день'!$B$6:$B$52,СВОДНАЯ!C35,'9 день'!$D$6:$D$52)</f>
        <v>0</v>
      </c>
      <c r="M35" s="146">
        <f>SUMIF('10 день'!$B$6:$B$58,СВОДНАЯ!C35,'10 день'!$D$6:$D$58)</f>
        <v>152</v>
      </c>
      <c r="N35" s="60">
        <f t="shared" si="0"/>
        <v>64.2</v>
      </c>
      <c r="O35" s="31"/>
      <c r="P35" s="35" t="s">
        <v>194</v>
      </c>
      <c r="Q35" s="68">
        <v>0.4</v>
      </c>
      <c r="R35" s="39">
        <f>N61</f>
        <v>0.4</v>
      </c>
      <c r="S35" s="38">
        <f t="shared" si="2"/>
        <v>1</v>
      </c>
    </row>
    <row r="36" spans="1:19" ht="14.25" customHeight="1" outlineLevel="1">
      <c r="A36" s="5">
        <f t="shared" si="1"/>
        <v>35</v>
      </c>
      <c r="B36" s="14" t="s">
        <v>107</v>
      </c>
      <c r="C36" s="14" t="s">
        <v>286</v>
      </c>
      <c r="D36" s="146">
        <f>SUMIF('1 день'!$B$6:$B$46,СВОДНАЯ!C36,'1 день'!$D$6:$D$46)</f>
        <v>0</v>
      </c>
      <c r="E36" s="146">
        <f>SUMIF('2 день'!$B$6:$B$52,СВОДНАЯ!C36,'2 день'!$D$6:$D$52)</f>
        <v>0</v>
      </c>
      <c r="F36" s="146">
        <f>SUMIF('3 день'!$B$6:$B$54,СВОДНАЯ!C36,'3 день'!$D$6:$D$54)</f>
        <v>0</v>
      </c>
      <c r="G36" s="146">
        <f>SUMIF('4 день'!$B$6:$B$54,СВОДНАЯ!C36,'4 день'!$D$6:$D$54)</f>
        <v>0</v>
      </c>
      <c r="H36" s="146">
        <f>SUMIF('5 день'!$B$6:$B$54,СВОДНАЯ!C36,'5 день'!$D$6:$D$54)</f>
        <v>0</v>
      </c>
      <c r="I36" s="146">
        <v>94</v>
      </c>
      <c r="J36" s="146">
        <f>SUMIF('7 день'!$B$6:$B$51,СВОДНАЯ!C36,'7 день'!$D$6:$D$51)</f>
        <v>0</v>
      </c>
      <c r="K36" s="146">
        <f>SUMIF('8 день'!$B$6:$B$55,СВОДНАЯ!C36,'8 день'!$D$6:$D$55)</f>
        <v>0</v>
      </c>
      <c r="L36" s="146">
        <f>SUMIF('9 день'!$B$6:$B$52,СВОДНАЯ!C36,'9 день'!$D$6:$D$52)</f>
        <v>0</v>
      </c>
      <c r="M36" s="146">
        <f>SUMIF('10 день'!$B$6:$B$58,СВОДНАЯ!C36,'10 день'!$D$6:$D$58)</f>
        <v>0</v>
      </c>
      <c r="N36" s="60">
        <f t="shared" si="0"/>
        <v>9.4</v>
      </c>
      <c r="O36" s="31"/>
      <c r="P36" s="35" t="s">
        <v>195</v>
      </c>
      <c r="Q36" s="68">
        <v>0.8</v>
      </c>
      <c r="R36" s="49">
        <f>N62</f>
        <v>0.8</v>
      </c>
      <c r="S36" s="38">
        <f t="shared" si="2"/>
        <v>1</v>
      </c>
    </row>
    <row r="37" spans="1:19" ht="14.25" customHeight="1" outlineLevel="1">
      <c r="A37" s="13">
        <f t="shared" si="1"/>
        <v>36</v>
      </c>
      <c r="B37" s="11" t="s">
        <v>108</v>
      </c>
      <c r="C37" s="11" t="s">
        <v>270</v>
      </c>
      <c r="D37" s="146">
        <f>SUMIF('1 день'!$B$6:$B$46,СВОДНАЯ!C37,'1 день'!$D$6:$D$46)</f>
        <v>0</v>
      </c>
      <c r="E37" s="146">
        <f>SUMIF('2 день'!$B$6:$B$52,СВОДНАЯ!C37,'2 день'!$D$6:$D$52)</f>
        <v>0</v>
      </c>
      <c r="F37" s="146">
        <f>SUMIF('3 день'!$B$6:$B$54,СВОДНАЯ!C37,'3 день'!$D$6:$D$54)</f>
        <v>0</v>
      </c>
      <c r="G37" s="146">
        <f>SUMIF('4 день'!$B$6:$B$54,СВОДНАЯ!C37,'4 день'!$D$6:$D$54)</f>
        <v>12</v>
      </c>
      <c r="H37" s="146">
        <f>SUMIF('5 день'!$B$6:$B$54,СВОДНАЯ!C37,'5 день'!$D$6:$D$54)</f>
        <v>0</v>
      </c>
      <c r="I37" s="146">
        <f>SUMIF('6 день'!$B$6:$B$52,СВОДНАЯ!C37,'6 день'!$D$6:$D$52)</f>
        <v>0</v>
      </c>
      <c r="J37" s="146">
        <f>SUMIF('7 день'!$B$6:$B$51,СВОДНАЯ!C37,'7 день'!$D$6:$D$51)</f>
        <v>0</v>
      </c>
      <c r="K37" s="146">
        <f>SUMIF('8 день'!$B$6:$B$55,СВОДНАЯ!C37,'8 день'!$D$6:$D$55)</f>
        <v>0</v>
      </c>
      <c r="L37" s="146">
        <f>SUMIF('9 день'!$B$6:$B$52,СВОДНАЯ!C37,'9 день'!$D$6:$D$52)</f>
        <v>12</v>
      </c>
      <c r="M37" s="146">
        <f>SUMIF('10 день'!$B$6:$B$58,СВОДНАЯ!C37,'10 день'!$D$6:$D$58)</f>
        <v>0</v>
      </c>
      <c r="N37" s="60">
        <f t="shared" si="0"/>
        <v>2.4</v>
      </c>
      <c r="O37" s="31"/>
      <c r="P37" s="35" t="s">
        <v>196</v>
      </c>
      <c r="Q37" s="68">
        <v>0.3</v>
      </c>
      <c r="R37" s="34"/>
      <c r="S37" s="38">
        <f t="shared" si="2"/>
        <v>0</v>
      </c>
    </row>
    <row r="38" spans="1:19" ht="14.25" customHeight="1" outlineLevel="1">
      <c r="A38" s="13">
        <f t="shared" si="1"/>
        <v>37</v>
      </c>
      <c r="B38" s="11" t="s">
        <v>109</v>
      </c>
      <c r="C38" s="11"/>
      <c r="D38" s="33">
        <f>SUMIF('1 день'!$B$6:$B$46,СВОДНАЯ!C38,'1 день'!$D$6:$D$46)</f>
        <v>0</v>
      </c>
      <c r="E38" s="33">
        <f>SUMIF('2 день'!$B$6:$B$52,СВОДНАЯ!C38,'2 день'!$D$6:$D$52)</f>
        <v>0</v>
      </c>
      <c r="F38" s="33">
        <f>SUMIF('3 день'!$B$6:$B$54,СВОДНАЯ!C38,'3 день'!$D$6:$D$54)</f>
        <v>0</v>
      </c>
      <c r="G38" s="33">
        <f>SUMIF('4 день'!$B$6:$B$54,СВОДНАЯ!C38,'4 день'!$D$6:$D$54)</f>
        <v>0</v>
      </c>
      <c r="H38" s="33">
        <f>SUMIF('5 день'!$B$6:$B$54,СВОДНАЯ!C38,'5 день'!$D$6:$D$54)</f>
        <v>0</v>
      </c>
      <c r="I38" s="33">
        <f>SUMIF('6 день'!$B$6:$B$52,СВОДНАЯ!C38,'6 день'!$D$6:$D$52)</f>
        <v>0</v>
      </c>
      <c r="J38" s="33">
        <f>SUMIF('7 день'!$B$6:$B$51,СВОДНАЯ!C38,'7 день'!$D$6:$D$51)</f>
        <v>0</v>
      </c>
      <c r="K38" s="33">
        <f>SUMIF('8 день'!$B$6:$B$55,СВОДНАЯ!C38,'8 день'!$D$6:$D$55)</f>
        <v>0</v>
      </c>
      <c r="L38" s="33">
        <f>SUMIF('9 день'!$B$6:$B$52,СВОДНАЯ!C38,'9 день'!$D$6:$D$52)</f>
        <v>0</v>
      </c>
      <c r="M38" s="33">
        <f>SUMIF('10 день'!$B$6:$B$58,СВОДНАЯ!C38,'10 день'!$D$6:$D$58)</f>
        <v>0</v>
      </c>
      <c r="N38" s="60">
        <f t="shared" si="0"/>
        <v>0</v>
      </c>
      <c r="O38" s="31"/>
      <c r="P38" s="35" t="s">
        <v>197</v>
      </c>
      <c r="Q38" s="68">
        <v>29.6</v>
      </c>
      <c r="R38" s="56">
        <f>N15</f>
        <v>29.6</v>
      </c>
      <c r="S38" s="38">
        <f t="shared" si="2"/>
        <v>1</v>
      </c>
    </row>
    <row r="39" spans="1:19" ht="14.25" customHeight="1" outlineLevel="1">
      <c r="A39" s="13">
        <f t="shared" si="1"/>
        <v>38</v>
      </c>
      <c r="B39" s="11" t="s">
        <v>110</v>
      </c>
      <c r="C39" s="147" t="s">
        <v>36</v>
      </c>
      <c r="D39" s="146">
        <f>SUMIF('1 день'!$B$6:$B$46,СВОДНАЯ!C39,'1 день'!$D$6:$D$46)</f>
        <v>57</v>
      </c>
      <c r="E39" s="146">
        <f>SUMIF('2 день'!$B$6:$B$52,СВОДНАЯ!C39,'2 день'!$D$6:$D$52)</f>
        <v>20</v>
      </c>
      <c r="F39" s="146">
        <v>0</v>
      </c>
      <c r="G39" s="146">
        <v>57</v>
      </c>
      <c r="H39" s="146">
        <f>SUMIF('5 день'!$B$6:$B$54,СВОДНАЯ!C39,'5 день'!$D$6:$D$54)</f>
        <v>57</v>
      </c>
      <c r="I39" s="146">
        <f>SUMIF('6 день'!$B$6:$B$52,СВОДНАЯ!C39,'6 день'!$D$6:$D$52)</f>
        <v>57</v>
      </c>
      <c r="J39" s="146">
        <v>20</v>
      </c>
      <c r="K39" s="146">
        <v>20</v>
      </c>
      <c r="L39" s="146">
        <v>50</v>
      </c>
      <c r="M39" s="146">
        <f>SUMIF('10 день'!$B$6:$B$58,СВОДНАЯ!C39,'10 день'!$D$6:$D$58)</f>
        <v>62</v>
      </c>
      <c r="N39" s="60">
        <f t="shared" si="0"/>
        <v>40</v>
      </c>
      <c r="O39" s="31"/>
      <c r="P39" s="87" t="s">
        <v>198</v>
      </c>
      <c r="Q39" s="88">
        <v>3.2</v>
      </c>
      <c r="R39" s="89">
        <v>3.2</v>
      </c>
      <c r="S39" s="38">
        <f t="shared" si="2"/>
        <v>1</v>
      </c>
    </row>
    <row r="40" spans="1:18" ht="14.25" customHeight="1" outlineLevel="1">
      <c r="A40" s="13">
        <f t="shared" si="1"/>
        <v>39</v>
      </c>
      <c r="B40" s="11" t="s">
        <v>111</v>
      </c>
      <c r="C40" s="11"/>
      <c r="D40" s="33">
        <f>SUMIF('1 день'!$B$6:$B$46,СВОДНАЯ!C40,'1 день'!$D$6:$D$46)</f>
        <v>0</v>
      </c>
      <c r="E40" s="33">
        <f>SUMIF('2 день'!$B$6:$B$52,СВОДНАЯ!C40,'2 день'!$D$6:$D$52)</f>
        <v>0</v>
      </c>
      <c r="F40" s="33">
        <f>SUMIF('3 день'!$B$6:$B$54,СВОДНАЯ!C40,'3 день'!$D$6:$D$54)</f>
        <v>0</v>
      </c>
      <c r="G40" s="33">
        <f>SUMIF('4 день'!$B$6:$B$54,СВОДНАЯ!C40,'4 день'!$D$6:$D$54)</f>
        <v>0</v>
      </c>
      <c r="H40" s="33">
        <f>SUMIF('5 день'!$B$6:$B$54,СВОДНАЯ!C40,'5 день'!$D$6:$D$54)</f>
        <v>0</v>
      </c>
      <c r="I40" s="33">
        <f>SUMIF('6 день'!$B$6:$B$52,СВОДНАЯ!C40,'6 день'!$D$6:$D$52)</f>
        <v>0</v>
      </c>
      <c r="J40" s="33">
        <f>SUMIF('7 день'!$B$6:$B$51,СВОДНАЯ!C40,'7 день'!$D$6:$D$51)</f>
        <v>0</v>
      </c>
      <c r="K40" s="33">
        <f>SUMIF('8 день'!$B$6:$B$55,СВОДНАЯ!C40,'8 день'!$D$6:$D$55)</f>
        <v>0</v>
      </c>
      <c r="L40" s="33">
        <f>SUMIF('9 день'!$B$6:$B$52,СВОДНАЯ!C40,'9 день'!$D$6:$D$52)</f>
        <v>0</v>
      </c>
      <c r="M40" s="33">
        <f>SUMIF('10 день'!$B$6:$B$58,СВОДНАЯ!C40,'10 день'!$D$6:$D$58)</f>
        <v>0</v>
      </c>
      <c r="N40" s="60">
        <f t="shared" si="0"/>
        <v>0</v>
      </c>
      <c r="O40" s="31"/>
      <c r="P40" s="90" t="s">
        <v>31</v>
      </c>
      <c r="Q40" s="71"/>
      <c r="R40" s="91">
        <f>N57</f>
        <v>1</v>
      </c>
    </row>
    <row r="41" spans="1:15" ht="14.25" customHeight="1" outlineLevel="1">
      <c r="A41" s="13">
        <f t="shared" si="1"/>
        <v>40</v>
      </c>
      <c r="B41" s="11" t="s">
        <v>112</v>
      </c>
      <c r="C41" s="11"/>
      <c r="D41" s="33">
        <f>SUMIF('1 день'!$B$6:$B$46,СВОДНАЯ!C41,'1 день'!$D$6:$D$46)</f>
        <v>0</v>
      </c>
      <c r="E41" s="33">
        <f>SUMIF('2 день'!$B$6:$B$52,СВОДНАЯ!C41,'2 день'!$D$6:$D$52)</f>
        <v>0</v>
      </c>
      <c r="F41" s="33">
        <f>SUMIF('3 день'!$B$6:$B$54,СВОДНАЯ!C41,'3 день'!$D$6:$D$54)</f>
        <v>0</v>
      </c>
      <c r="G41" s="33">
        <f>SUMIF('4 день'!$B$6:$B$54,СВОДНАЯ!C41,'4 день'!$D$6:$D$54)</f>
        <v>0</v>
      </c>
      <c r="H41" s="33">
        <f>SUMIF('5 день'!$B$6:$B$54,СВОДНАЯ!C41,'5 день'!$D$6:$D$54)</f>
        <v>0</v>
      </c>
      <c r="I41" s="33">
        <f>SUMIF('6 день'!$B$6:$B$52,СВОДНАЯ!C41,'6 день'!$D$6:$D$52)</f>
        <v>0</v>
      </c>
      <c r="J41" s="33">
        <f>SUMIF('7 день'!$B$6:$B$51,СВОДНАЯ!C41,'7 день'!$D$6:$D$51)</f>
        <v>0</v>
      </c>
      <c r="K41" s="33">
        <f>SUMIF('8 день'!$B$6:$B$55,СВОДНАЯ!C41,'8 день'!$D$6:$D$55)</f>
        <v>0</v>
      </c>
      <c r="L41" s="33">
        <f>SUMIF('9 день'!$B$6:$B$52,СВОДНАЯ!C41,'9 день'!$D$6:$D$52)</f>
        <v>0</v>
      </c>
      <c r="M41" s="33">
        <f>SUMIF('10 день'!$B$6:$B$58,СВОДНАЯ!C41,'10 день'!$D$6:$D$58)</f>
        <v>0</v>
      </c>
      <c r="N41" s="60">
        <f t="shared" si="0"/>
        <v>0</v>
      </c>
      <c r="O41" s="31"/>
    </row>
    <row r="42" spans="1:15" ht="14.25" customHeight="1" outlineLevel="1">
      <c r="A42" s="13">
        <f t="shared" si="1"/>
        <v>41</v>
      </c>
      <c r="B42" s="11" t="s">
        <v>113</v>
      </c>
      <c r="C42" s="11"/>
      <c r="D42" s="33">
        <f>SUMIF('1 день'!$B$6:$B$46,СВОДНАЯ!C42,'1 день'!$D$6:$D$46)</f>
        <v>0</v>
      </c>
      <c r="E42" s="33">
        <f>SUMIF('2 день'!$B$6:$B$52,СВОДНАЯ!C42,'2 день'!$D$6:$D$52)</f>
        <v>0</v>
      </c>
      <c r="F42" s="33">
        <f>SUMIF('3 день'!$B$6:$B$54,СВОДНАЯ!C42,'3 день'!$D$6:$D$54)</f>
        <v>0</v>
      </c>
      <c r="G42" s="33">
        <f>SUMIF('4 день'!$B$6:$B$54,СВОДНАЯ!C42,'4 день'!$D$6:$D$54)</f>
        <v>0</v>
      </c>
      <c r="H42" s="33">
        <f>SUMIF('5 день'!$B$6:$B$54,СВОДНАЯ!C42,'5 день'!$D$6:$D$54)</f>
        <v>0</v>
      </c>
      <c r="I42" s="33">
        <f>SUMIF('6 день'!$B$6:$B$52,СВОДНАЯ!C42,'6 день'!$D$6:$D$52)</f>
        <v>0</v>
      </c>
      <c r="J42" s="33">
        <f>SUMIF('7 день'!$B$6:$B$51,СВОДНАЯ!C42,'7 день'!$D$6:$D$51)</f>
        <v>0</v>
      </c>
      <c r="K42" s="33">
        <f>SUMIF('8 день'!$B$6:$B$55,СВОДНАЯ!C42,'8 день'!$D$6:$D$55)</f>
        <v>0</v>
      </c>
      <c r="L42" s="33">
        <f>SUMIF('9 день'!$B$6:$B$52,СВОДНАЯ!C42,'9 день'!$D$6:$D$52)</f>
        <v>0</v>
      </c>
      <c r="M42" s="33">
        <f>SUMIF('10 день'!$B$6:$B$58,СВОДНАЯ!C42,'10 день'!$D$6:$D$58)</f>
        <v>0</v>
      </c>
      <c r="N42" s="60">
        <f t="shared" si="0"/>
        <v>0</v>
      </c>
      <c r="O42" s="31"/>
    </row>
    <row r="43" spans="1:15" ht="14.25" customHeight="1" outlineLevel="1">
      <c r="A43" s="13">
        <f t="shared" si="1"/>
        <v>42</v>
      </c>
      <c r="B43" s="11" t="s">
        <v>114</v>
      </c>
      <c r="C43" s="11"/>
      <c r="D43" s="33">
        <f>SUMIF('1 день'!$B$6:$B$46,СВОДНАЯ!C43,'1 день'!$D$6:$D$46)</f>
        <v>0</v>
      </c>
      <c r="E43" s="33">
        <f>SUMIF('2 день'!$B$6:$B$52,СВОДНАЯ!C43,'2 день'!$D$6:$D$52)</f>
        <v>0</v>
      </c>
      <c r="F43" s="33">
        <f>SUMIF('3 день'!$B$6:$B$54,СВОДНАЯ!C43,'3 день'!$D$6:$D$54)</f>
        <v>0</v>
      </c>
      <c r="G43" s="33">
        <f>SUMIF('4 день'!$B$6:$B$54,СВОДНАЯ!C43,'4 день'!$D$6:$D$54)</f>
        <v>0</v>
      </c>
      <c r="H43" s="33">
        <f>SUMIF('5 день'!$B$6:$B$54,СВОДНАЯ!C43,'5 день'!$D$6:$D$54)</f>
        <v>0</v>
      </c>
      <c r="I43" s="33">
        <f>SUMIF('6 день'!$B$6:$B$52,СВОДНАЯ!C43,'6 день'!$D$6:$D$52)</f>
        <v>0</v>
      </c>
      <c r="J43" s="33">
        <f>SUMIF('7 день'!$B$6:$B$51,СВОДНАЯ!C43,'7 день'!$D$6:$D$51)</f>
        <v>0</v>
      </c>
      <c r="K43" s="33">
        <f>SUMIF('8 день'!$B$6:$B$55,СВОДНАЯ!C43,'8 день'!$D$6:$D$55)</f>
        <v>0</v>
      </c>
      <c r="L43" s="33">
        <f>SUMIF('9 день'!$B$6:$B$52,СВОДНАЯ!C43,'9 день'!$D$6:$D$52)</f>
        <v>0</v>
      </c>
      <c r="M43" s="33">
        <f>SUMIF('10 день'!$B$6:$B$58,СВОДНАЯ!C43,'10 день'!$D$6:$D$58)</f>
        <v>0</v>
      </c>
      <c r="N43" s="60">
        <f t="shared" si="0"/>
        <v>0</v>
      </c>
      <c r="O43" s="31"/>
    </row>
    <row r="44" spans="1:15" ht="14.25" customHeight="1" outlineLevel="1">
      <c r="A44" s="13">
        <f t="shared" si="1"/>
        <v>43</v>
      </c>
      <c r="B44" s="11" t="s">
        <v>115</v>
      </c>
      <c r="C44" s="11"/>
      <c r="D44" s="33">
        <f>SUMIF('1 день'!$B$6:$B$46,СВОДНАЯ!C44,'1 день'!$D$6:$D$46)</f>
        <v>0</v>
      </c>
      <c r="E44" s="33">
        <f>SUMIF('2 день'!$B$6:$B$52,СВОДНАЯ!C44,'2 день'!$D$6:$D$52)</f>
        <v>0</v>
      </c>
      <c r="F44" s="33">
        <f>SUMIF('3 день'!$B$6:$B$54,СВОДНАЯ!C44,'3 день'!$D$6:$D$54)</f>
        <v>0</v>
      </c>
      <c r="G44" s="33">
        <f>SUMIF('4 день'!$B$6:$B$54,СВОДНАЯ!C44,'4 день'!$D$6:$D$54)</f>
        <v>0</v>
      </c>
      <c r="H44" s="33">
        <f>SUMIF('5 день'!$B$6:$B$54,СВОДНАЯ!C44,'5 день'!$D$6:$D$54)</f>
        <v>0</v>
      </c>
      <c r="I44" s="33">
        <f>SUMIF('6 день'!$B$6:$B$52,СВОДНАЯ!C44,'6 день'!$D$6:$D$52)</f>
        <v>0</v>
      </c>
      <c r="J44" s="33">
        <f>SUMIF('7 день'!$B$6:$B$51,СВОДНАЯ!C44,'7 день'!$D$6:$D$51)</f>
        <v>0</v>
      </c>
      <c r="K44" s="33">
        <f>SUMIF('8 день'!$B$6:$B$55,СВОДНАЯ!C44,'8 день'!$D$6:$D$55)</f>
        <v>0</v>
      </c>
      <c r="L44" s="33">
        <f>SUMIF('9 день'!$B$6:$B$52,СВОДНАЯ!C44,'9 день'!$D$6:$D$52)</f>
        <v>0</v>
      </c>
      <c r="M44" s="33">
        <f>SUMIF('10 день'!$B$6:$B$58,СВОДНАЯ!C44,'10 день'!$D$6:$D$58)</f>
        <v>0</v>
      </c>
      <c r="N44" s="60">
        <f t="shared" si="0"/>
        <v>0</v>
      </c>
      <c r="O44" s="31"/>
    </row>
    <row r="45" spans="1:15" ht="14.25" customHeight="1" outlineLevel="1">
      <c r="A45" s="13">
        <f t="shared" si="1"/>
        <v>44</v>
      </c>
      <c r="B45" s="11" t="s">
        <v>116</v>
      </c>
      <c r="C45" s="11" t="s">
        <v>44</v>
      </c>
      <c r="D45" s="33">
        <f>SUMIF('1 день'!$B$6:$B$46,СВОДНАЯ!C45,'1 день'!$D$6:$D$46)</f>
        <v>0</v>
      </c>
      <c r="E45" s="33">
        <f>SUMIF('2 день'!$B$6:$B$52,СВОДНАЯ!C45,'2 день'!$D$6:$D$52)</f>
        <v>60</v>
      </c>
      <c r="F45" s="33">
        <v>20</v>
      </c>
      <c r="G45" s="33">
        <f>SUMIF('4 день'!$B$6:$B$54,СВОДНАЯ!C45,'4 день'!$D$6:$D$54)</f>
        <v>0</v>
      </c>
      <c r="H45" s="33">
        <f>SUMIF('5 день'!$B$6:$B$54,СВОДНАЯ!C45,'5 день'!$D$6:$D$54)</f>
        <v>0</v>
      </c>
      <c r="I45" s="33">
        <f>SUMIF('6 день'!$B$6:$B$52,СВОДНАЯ!C45,'6 день'!$D$6:$D$52)</f>
        <v>0</v>
      </c>
      <c r="J45" s="33">
        <f>SUMIF('7 день'!$B$6:$B$51,СВОДНАЯ!C45,'7 день'!$D$6:$D$51)</f>
        <v>60</v>
      </c>
      <c r="K45" s="33">
        <f>SUMIF('8 день'!$B$6:$B$55,СВОДНАЯ!C45,'8 день'!$D$6:$D$55)</f>
        <v>0</v>
      </c>
      <c r="L45" s="33">
        <f>SUMIF('9 день'!$B$6:$B$52,СВОДНАЯ!C45,'9 день'!$D$6:$D$52)</f>
        <v>20</v>
      </c>
      <c r="M45" s="33">
        <f>SUMIF('10 день'!$B$6:$B$58,СВОДНАЯ!C45,'10 день'!$D$6:$D$58)</f>
        <v>0</v>
      </c>
      <c r="N45" s="60">
        <f t="shared" si="0"/>
        <v>16</v>
      </c>
      <c r="O45" s="31"/>
    </row>
    <row r="46" spans="1:15" ht="14.25" customHeight="1" outlineLevel="1">
      <c r="A46" s="13">
        <f t="shared" si="1"/>
        <v>45</v>
      </c>
      <c r="B46" s="11" t="s">
        <v>117</v>
      </c>
      <c r="C46" s="11"/>
      <c r="D46" s="33">
        <f>SUMIF('1 день'!$B$6:$B$46,СВОДНАЯ!C46,'1 день'!$D$6:$D$46)</f>
        <v>0</v>
      </c>
      <c r="E46" s="33">
        <f>SUMIF('2 день'!$B$6:$B$52,СВОДНАЯ!C46,'2 день'!$D$6:$D$52)</f>
        <v>0</v>
      </c>
      <c r="F46" s="33">
        <f>SUMIF('3 день'!$B$6:$B$54,СВОДНАЯ!C46,'3 день'!$D$6:$D$54)</f>
        <v>0</v>
      </c>
      <c r="G46" s="33">
        <f>SUMIF('4 день'!$B$6:$B$54,СВОДНАЯ!C46,'4 день'!$D$6:$D$54)</f>
        <v>0</v>
      </c>
      <c r="H46" s="33">
        <f>SUMIF('5 день'!$B$6:$B$54,СВОДНАЯ!C46,'5 день'!$D$6:$D$54)</f>
        <v>0</v>
      </c>
      <c r="I46" s="33">
        <f>SUMIF('6 день'!$B$6:$B$52,СВОДНАЯ!C46,'6 день'!$D$6:$D$52)</f>
        <v>0</v>
      </c>
      <c r="J46" s="33">
        <f>SUMIF('7 день'!$B$6:$B$51,СВОДНАЯ!C46,'7 день'!$D$6:$D$51)</f>
        <v>0</v>
      </c>
      <c r="K46" s="33">
        <f>SUMIF('8 день'!$B$6:$B$55,СВОДНАЯ!C46,'8 день'!$D$6:$D$55)</f>
        <v>0</v>
      </c>
      <c r="L46" s="33">
        <f>SUMIF('9 день'!$B$6:$B$52,СВОДНАЯ!C46,'9 день'!$D$6:$D$52)</f>
        <v>0</v>
      </c>
      <c r="M46" s="33">
        <f>SUMIF('10 день'!$B$6:$B$58,СВОДНАЯ!C46,'10 день'!$D$6:$D$58)</f>
        <v>0</v>
      </c>
      <c r="N46" s="60">
        <f t="shared" si="0"/>
        <v>0</v>
      </c>
      <c r="O46" s="31"/>
    </row>
    <row r="47" spans="1:15" ht="14.25" customHeight="1" outlineLevel="1">
      <c r="A47" s="13">
        <f t="shared" si="1"/>
        <v>46</v>
      </c>
      <c r="B47" s="11" t="s">
        <v>118</v>
      </c>
      <c r="C47" s="11" t="s">
        <v>45</v>
      </c>
      <c r="D47" s="146">
        <f>SUMIF('1 день'!$B$6:$B$46,СВОДНАЯ!C47,'1 день'!$D$6:$D$46)</f>
        <v>0</v>
      </c>
      <c r="E47" s="146">
        <f>SUMIF('2 день'!$B$6:$B$52,СВОДНАЯ!C47,'2 день'!$D$6:$D$52)</f>
        <v>10</v>
      </c>
      <c r="F47" s="146">
        <f>SUMIF('3 день'!$B$6:$B$54,СВОДНАЯ!C47,'3 день'!$D$6:$D$54)</f>
        <v>50</v>
      </c>
      <c r="G47" s="146">
        <f>SUMIF('4 день'!$B$6:$B$54,СВОДНАЯ!C47,'4 день'!$D$6:$D$54)</f>
        <v>10</v>
      </c>
      <c r="H47" s="146">
        <f>SUMIF('5 день'!$B$6:$B$54,СВОДНАЯ!C47,'5 день'!$D$6:$D$54)</f>
        <v>10</v>
      </c>
      <c r="I47" s="146">
        <f>SUMIF('6 день'!$B$6:$B$52,СВОДНАЯ!C47,'6 день'!$D$6:$D$52)</f>
        <v>0</v>
      </c>
      <c r="J47" s="146">
        <f>SUMIF('7 день'!$B$6:$B$51,СВОДНАЯ!C47,'7 день'!$D$6:$D$51)</f>
        <v>10</v>
      </c>
      <c r="K47" s="146">
        <f>SUMIF('8 день'!$B$6:$B$55,СВОДНАЯ!C47,'8 день'!$D$6:$D$55)</f>
        <v>5</v>
      </c>
      <c r="L47" s="146">
        <f>SUMIF('9 день'!$B$6:$B$52,СВОДНАЯ!C47,'9 день'!$D$6:$D$52)</f>
        <v>50</v>
      </c>
      <c r="M47" s="146">
        <f>SUMIF('10 день'!$B$6:$B$58,СВОДНАЯ!C47,'10 день'!$D$6:$D$58)</f>
        <v>15</v>
      </c>
      <c r="N47" s="60">
        <f t="shared" si="0"/>
        <v>16</v>
      </c>
      <c r="O47" s="31"/>
    </row>
    <row r="48" spans="1:15" ht="14.25" customHeight="1" outlineLevel="1">
      <c r="A48" s="13">
        <f t="shared" si="1"/>
        <v>47</v>
      </c>
      <c r="B48" s="11" t="s">
        <v>119</v>
      </c>
      <c r="C48" s="11" t="s">
        <v>140</v>
      </c>
      <c r="D48" s="33">
        <f>SUMIF('1 день'!$B$6:$B$46,СВОДНАЯ!C48,'1 день'!$D$6:$D$46)</f>
        <v>0</v>
      </c>
      <c r="E48" s="33">
        <f>SUMIF('2 день'!$B$6:$B$52,СВОДНАЯ!C48,'2 день'!$D$6:$D$52)</f>
        <v>0</v>
      </c>
      <c r="F48" s="33">
        <f>SUMIF('3 день'!$B$6:$B$54,СВОДНАЯ!C48,'3 день'!$D$6:$D$54)</f>
        <v>128</v>
      </c>
      <c r="G48" s="33">
        <f>SUMIF('4 день'!$B$6:$B$54,СВОДНАЯ!C48,'4 день'!$D$6:$D$54)</f>
        <v>0</v>
      </c>
      <c r="H48" s="33">
        <f>SUMIF('5 день'!$B$6:$B$54,СВОДНАЯ!C48,'5 день'!$D$6:$D$54)</f>
        <v>0</v>
      </c>
      <c r="I48" s="33">
        <f>SUMIF('6 день'!$B$6:$B$52,СВОДНАЯ!C48,'6 день'!$D$6:$D$52)</f>
        <v>0</v>
      </c>
      <c r="J48" s="33">
        <f>SUMIF('7 день'!$B$6:$B$51,СВОДНАЯ!C48,'7 день'!$D$6:$D$51)</f>
        <v>0</v>
      </c>
      <c r="K48" s="33">
        <f>SUMIF('8 день'!$B$6:$B$55,СВОДНАЯ!C48,'8 день'!$D$6:$D$55)</f>
        <v>128</v>
      </c>
      <c r="L48" s="33">
        <f>SUMIF('9 день'!$B$6:$B$52,СВОДНАЯ!C48,'9 день'!$D$6:$D$52)</f>
        <v>0</v>
      </c>
      <c r="M48" s="33">
        <f>SUMIF('10 день'!$B$6:$B$58,СВОДНАЯ!C48,'10 день'!$D$6:$D$58)</f>
        <v>0</v>
      </c>
      <c r="N48" s="60">
        <f t="shared" si="0"/>
        <v>25.6</v>
      </c>
      <c r="O48" s="31"/>
    </row>
    <row r="49" spans="1:15" ht="14.25" customHeight="1" outlineLevel="1">
      <c r="A49" s="13">
        <f t="shared" si="1"/>
        <v>48</v>
      </c>
      <c r="B49" s="11" t="s">
        <v>120</v>
      </c>
      <c r="C49" s="11" t="s">
        <v>143</v>
      </c>
      <c r="D49" s="33">
        <f>SUMIF('1 день'!$B$6:$B$46,СВОДНАЯ!C49,'1 день'!$D$6:$D$46)</f>
        <v>0</v>
      </c>
      <c r="E49" s="33">
        <f>SUMIF('2 день'!$B$6:$B$52,СВОДНАЯ!C49,'2 день'!$D$6:$D$52)</f>
        <v>10</v>
      </c>
      <c r="F49" s="33">
        <f>SUMIF('3 день'!$B$6:$B$54,СВОДНАЯ!C49,'3 день'!$D$6:$D$54)</f>
        <v>0</v>
      </c>
      <c r="G49" s="33">
        <f>SUMIF('4 день'!$B$6:$B$54,СВОДНАЯ!C49,'4 день'!$D$6:$D$54)</f>
        <v>0</v>
      </c>
      <c r="H49" s="33">
        <f>SUMIF('5 день'!$B$6:$B$54,СВОДНАЯ!C49,'5 день'!$D$6:$D$54)</f>
        <v>0</v>
      </c>
      <c r="I49" s="33">
        <f>SUMIF('6 день'!$B$6:$B$52,СВОДНАЯ!C49,'6 день'!$D$6:$D$52)</f>
        <v>20</v>
      </c>
      <c r="J49" s="33">
        <f>SUMIF('7 день'!$B$6:$B$51,СВОДНАЯ!C49,'7 день'!$D$6:$D$51)</f>
        <v>0</v>
      </c>
      <c r="K49" s="33">
        <f>SUMIF('8 день'!$B$6:$B$55,СВОДНАЯ!C49,'8 день'!$D$6:$D$55)</f>
        <v>0</v>
      </c>
      <c r="L49" s="33">
        <f>SUMIF('9 день'!$B$6:$B$52,СВОДНАЯ!C49,'9 день'!$D$6:$D$52)</f>
        <v>0</v>
      </c>
      <c r="M49" s="33">
        <f>SUMIF('10 день'!$B$6:$B$58,СВОДНАЯ!C49,'10 день'!$D$6:$D$58)</f>
        <v>0</v>
      </c>
      <c r="N49" s="60">
        <f t="shared" si="0"/>
        <v>3</v>
      </c>
      <c r="O49" s="31"/>
    </row>
    <row r="50" spans="1:15" ht="14.25" customHeight="1" outlineLevel="1">
      <c r="A50" s="13">
        <f t="shared" si="1"/>
        <v>49</v>
      </c>
      <c r="B50" s="11" t="s">
        <v>121</v>
      </c>
      <c r="C50" s="11" t="s">
        <v>64</v>
      </c>
      <c r="D50" s="33">
        <f>SUMIF('1 день'!$B$6:$B$46,СВОДНАЯ!C50,'1 день'!$D$6:$D$46)</f>
        <v>20</v>
      </c>
      <c r="E50" s="33">
        <f>SUMIF('2 день'!$B$6:$B$52,СВОДНАЯ!C50,'2 день'!$D$6:$D$52)</f>
        <v>0</v>
      </c>
      <c r="F50" s="33">
        <f>SUMIF('3 день'!$B$6:$B$54,СВОДНАЯ!C50,'3 день'!$D$6:$D$54)</f>
        <v>30</v>
      </c>
      <c r="G50" s="33">
        <f>SUMIF('4 день'!$B$6:$B$54,СВОДНАЯ!C50,'4 день'!$D$6:$D$54)</f>
        <v>0</v>
      </c>
      <c r="H50" s="33">
        <f>SUMIF('5 день'!$B$6:$B$54,СВОДНАЯ!C50,'5 день'!$D$6:$D$54)</f>
        <v>0</v>
      </c>
      <c r="I50" s="33">
        <f>SUMIF('6 день'!$B$6:$B$52,СВОДНАЯ!C50,'6 день'!$D$6:$D$52)</f>
        <v>0</v>
      </c>
      <c r="J50" s="33">
        <f>SUMIF('7 день'!$B$6:$B$51,СВОДНАЯ!C50,'7 день'!$D$6:$D$51)</f>
        <v>20</v>
      </c>
      <c r="K50" s="33">
        <f>SUMIF('8 день'!$B$6:$B$55,СВОДНАЯ!C50,'8 день'!$D$6:$D$55)</f>
        <v>0</v>
      </c>
      <c r="L50" s="33">
        <f>SUMIF('9 день'!$B$6:$B$52,СВОДНАЯ!C50,'9 день'!$D$6:$D$52)</f>
        <v>0</v>
      </c>
      <c r="M50" s="33">
        <f>SUMIF('10 день'!$B$6:$B$58,СВОДНАЯ!C50,'10 день'!$D$6:$D$58)</f>
        <v>0</v>
      </c>
      <c r="N50" s="60">
        <f t="shared" si="0"/>
        <v>7</v>
      </c>
      <c r="O50" s="31"/>
    </row>
    <row r="51" spans="1:15" ht="14.25" customHeight="1" outlineLevel="1">
      <c r="A51" s="13">
        <f t="shared" si="1"/>
        <v>50</v>
      </c>
      <c r="B51" s="152" t="s">
        <v>122</v>
      </c>
      <c r="C51" s="11" t="s">
        <v>145</v>
      </c>
      <c r="D51" s="33">
        <f>SUMIF('1 день'!$B$6:$B$46,СВОДНАЯ!C51,'1 день'!$D$6:$D$46)</f>
        <v>2</v>
      </c>
      <c r="E51" s="33">
        <v>2</v>
      </c>
      <c r="F51" s="33">
        <f>SUMIF('3 день'!$B$6:$B$54,СВОДНАЯ!C51,'3 день'!$D$6:$D$54)</f>
        <v>2</v>
      </c>
      <c r="G51" s="33">
        <f>SUMIF('4 день'!$B$6:$B$54,СВОДНАЯ!C51,'4 день'!$D$6:$D$54)</f>
        <v>4</v>
      </c>
      <c r="H51" s="33">
        <f>SUMIF('5 день'!$B$6:$B$54,СВОДНАЯ!C51,'5 день'!$D$6:$D$54)</f>
        <v>4</v>
      </c>
      <c r="I51" s="33">
        <f>SUMIF('6 день'!$B$6:$B$52,СВОДНАЯ!C51,'6 день'!$D$6:$D$52)</f>
        <v>6</v>
      </c>
      <c r="J51" s="33">
        <f>SUMIF('7 день'!$B$6:$B$51,СВОДНАЯ!C51,'7 день'!$D$6:$D$51)</f>
        <v>0</v>
      </c>
      <c r="K51" s="33">
        <f>SUMIF('8 день'!$B$6:$B$55,СВОДНАЯ!C51,'8 день'!$D$6:$D$55)</f>
        <v>4</v>
      </c>
      <c r="L51" s="33">
        <f>SUMIF('9 день'!$B$6:$B$52,СВОДНАЯ!C51,'9 день'!$D$6:$D$52)</f>
        <v>2</v>
      </c>
      <c r="M51" s="33">
        <f>SUMIF('10 день'!$B$6:$B$58,СВОДНАЯ!C51,'10 день'!$D$6:$D$58)</f>
        <v>2</v>
      </c>
      <c r="N51" s="60">
        <f t="shared" si="0"/>
        <v>2.8</v>
      </c>
      <c r="O51" s="31"/>
    </row>
    <row r="52" spans="1:16" ht="14.25" customHeight="1" outlineLevel="1">
      <c r="A52" s="13">
        <f t="shared" si="1"/>
        <v>51</v>
      </c>
      <c r="B52" s="11" t="s">
        <v>123</v>
      </c>
      <c r="C52" s="11"/>
      <c r="D52" s="33">
        <f>SUMIF('1 день'!$B$6:$B$46,СВОДНАЯ!C52,'1 день'!$D$6:$D$46)</f>
        <v>0</v>
      </c>
      <c r="E52" s="33">
        <f>SUMIF('2 день'!$B$6:$B$52,СВОДНАЯ!C52,'2 день'!$D$6:$D$52)</f>
        <v>0</v>
      </c>
      <c r="F52" s="33">
        <f>SUMIF('3 день'!$B$6:$B$54,СВОДНАЯ!C52,'3 день'!$D$6:$D$54)</f>
        <v>0</v>
      </c>
      <c r="G52" s="33">
        <f>SUMIF('4 день'!$B$6:$B$54,СВОДНАЯ!C52,'4 день'!$D$6:$D$54)</f>
        <v>0</v>
      </c>
      <c r="H52" s="33">
        <f>SUMIF('5 день'!$B$6:$B$54,СВОДНАЯ!C52,'5 день'!$D$6:$D$54)</f>
        <v>0</v>
      </c>
      <c r="I52" s="33">
        <f>SUMIF('6 день'!$B$6:$B$52,СВОДНАЯ!C52,'6 день'!$D$6:$D$52)</f>
        <v>0</v>
      </c>
      <c r="J52" s="33">
        <f>SUMIF('7 день'!$B$6:$B$51,СВОДНАЯ!C52,'7 день'!$D$6:$D$51)</f>
        <v>0</v>
      </c>
      <c r="K52" s="33">
        <f>SUMIF('8 день'!$B$6:$B$55,СВОДНАЯ!C52,'8 день'!$D$6:$D$55)</f>
        <v>0</v>
      </c>
      <c r="L52" s="33">
        <f>SUMIF('9 день'!$B$6:$B$52,СВОДНАЯ!C52,'9 день'!$D$6:$D$52)</f>
        <v>0</v>
      </c>
      <c r="M52" s="33">
        <f>SUMIF('10 день'!$B$6:$B$58,СВОДНАЯ!C52,'10 день'!$D$6:$D$58)</f>
        <v>0</v>
      </c>
      <c r="N52" s="60">
        <f t="shared" si="0"/>
        <v>0</v>
      </c>
      <c r="O52" s="31"/>
      <c r="P52" s="58"/>
    </row>
    <row r="53" spans="1:15" ht="14.25" customHeight="1" outlineLevel="1">
      <c r="A53" s="13">
        <f t="shared" si="1"/>
        <v>52</v>
      </c>
      <c r="B53" s="11" t="s">
        <v>124</v>
      </c>
      <c r="C53" s="11"/>
      <c r="D53" s="33">
        <f>SUMIF('1 день'!$B$6:$B$46,СВОДНАЯ!C53,'1 день'!$D$6:$D$46)</f>
        <v>0</v>
      </c>
      <c r="E53" s="33">
        <f>SUMIF('2 день'!$B$6:$B$52,СВОДНАЯ!C53,'2 день'!$D$6:$D$52)</f>
        <v>0</v>
      </c>
      <c r="F53" s="33">
        <f>SUMIF('3 день'!$B$6:$B$54,СВОДНАЯ!C53,'3 день'!$D$6:$D$54)</f>
        <v>0</v>
      </c>
      <c r="G53" s="33">
        <f>SUMIF('4 день'!$B$6:$B$54,СВОДНАЯ!C53,'4 день'!$D$6:$D$54)</f>
        <v>0</v>
      </c>
      <c r="H53" s="33">
        <f>SUMIF('5 день'!$B$6:$B$54,СВОДНАЯ!C53,'5 день'!$D$6:$D$54)</f>
        <v>0</v>
      </c>
      <c r="I53" s="33">
        <f>SUMIF('6 день'!$B$6:$B$52,СВОДНАЯ!C53,'6 день'!$D$6:$D$52)</f>
        <v>0</v>
      </c>
      <c r="J53" s="33">
        <f>SUMIF('7 день'!$B$6:$B$51,СВОДНАЯ!C53,'7 день'!$D$6:$D$51)</f>
        <v>0</v>
      </c>
      <c r="K53" s="33">
        <f>SUMIF('8 день'!$B$6:$B$55,СВОДНАЯ!C53,'8 день'!$D$6:$D$55)</f>
        <v>0</v>
      </c>
      <c r="L53" s="33">
        <f>SUMIF('9 день'!$B$6:$B$52,СВОДНАЯ!C53,'9 день'!$D$6:$D$52)</f>
        <v>0</v>
      </c>
      <c r="M53" s="33">
        <f>SUMIF('10 день'!$B$6:$B$58,СВОДНАЯ!C53,'10 день'!$D$6:$D$58)</f>
        <v>0</v>
      </c>
      <c r="N53" s="60">
        <f t="shared" si="0"/>
        <v>0</v>
      </c>
      <c r="O53" s="31"/>
    </row>
    <row r="54" spans="1:15" ht="14.25" customHeight="1" outlineLevel="1">
      <c r="A54" s="13">
        <f t="shared" si="1"/>
        <v>53</v>
      </c>
      <c r="B54" s="11" t="s">
        <v>125</v>
      </c>
      <c r="C54" s="11" t="s">
        <v>139</v>
      </c>
      <c r="D54" s="33">
        <f>SUMIF('1 день'!$B$6:$B$46,СВОДНАЯ!C54,'1 день'!$D$6:$D$46)</f>
        <v>160</v>
      </c>
      <c r="E54" s="33">
        <f>SUMIF('2 день'!$B$6:$B$52,СВОДНАЯ!C54,'2 день'!$D$6:$D$52)</f>
        <v>0</v>
      </c>
      <c r="F54" s="33">
        <f>SUMIF('3 день'!$B$6:$B$54,СВОДНАЯ!C54,'3 день'!$D$6:$D$54)</f>
        <v>160</v>
      </c>
      <c r="G54" s="33">
        <f>SUMIF('4 день'!$B$6:$B$54,СВОДНАЯ!C54,'4 день'!$D$6:$D$54)</f>
        <v>0</v>
      </c>
      <c r="H54" s="33">
        <v>160</v>
      </c>
      <c r="I54" s="33">
        <f>SUMIF('6 день'!$B$6:$B$52,СВОДНАЯ!C54,'6 день'!$D$6:$D$52)</f>
        <v>160</v>
      </c>
      <c r="J54" s="33">
        <f>SUMIF('7 день'!$B$6:$B$51,СВОДНАЯ!C54,'7 день'!$D$6:$D$51)</f>
        <v>0</v>
      </c>
      <c r="K54" s="33">
        <f>SUMIF('8 день'!$B$6:$B$55,СВОДНАЯ!C54,'8 день'!$D$6:$D$55)</f>
        <v>160</v>
      </c>
      <c r="L54" s="33">
        <f>SUMIF('9 день'!$B$6:$B$52,СВОДНАЯ!C54,'9 день'!$D$6:$D$52)</f>
        <v>0</v>
      </c>
      <c r="M54" s="33">
        <f>SUMIF('10 день'!$B$6:$B$58,СВОДНАЯ!C54,'10 день'!$D$6:$D$58)</f>
        <v>0</v>
      </c>
      <c r="N54" s="60">
        <f t="shared" si="0"/>
        <v>80</v>
      </c>
      <c r="O54" s="31"/>
    </row>
    <row r="55" spans="1:15" ht="14.25" customHeight="1" outlineLevel="1">
      <c r="A55" s="13">
        <f t="shared" si="1"/>
        <v>54</v>
      </c>
      <c r="B55" s="11" t="s">
        <v>126</v>
      </c>
      <c r="C55" s="11" t="s">
        <v>157</v>
      </c>
      <c r="D55" s="33">
        <f>SUMIF('1 день'!$B$6:$B$46,СВОДНАЯ!C55,'1 день'!$D$6:$D$46)</f>
        <v>0</v>
      </c>
      <c r="E55" s="33">
        <f>SUMIF('2 день'!$B$6:$B$52,СВОДНАЯ!C55,'2 день'!$D$6:$D$52)</f>
        <v>60</v>
      </c>
      <c r="F55" s="33">
        <f>SUMIF('3 день'!$B$6:$B$54,СВОДНАЯ!C55,'3 день'!$D$6:$D$54)</f>
        <v>0</v>
      </c>
      <c r="G55" s="33">
        <f>SUMIF('4 день'!$B$6:$B$54,СВОДНАЯ!C55,'4 день'!$D$6:$D$54)</f>
        <v>0</v>
      </c>
      <c r="H55" s="33">
        <f>SUMIF('5 день'!$B$6:$B$54,СВОДНАЯ!C55,'5 день'!$D$6:$D$54)</f>
        <v>60</v>
      </c>
      <c r="I55" s="33">
        <f>SUMIF('6 день'!$B$6:$B$52,СВОДНАЯ!C55,'6 день'!$D$6:$D$52)</f>
        <v>0</v>
      </c>
      <c r="J55" s="33">
        <f>SUMIF('7 день'!$B$6:$B$51,СВОДНАЯ!C55,'7 день'!$D$6:$D$51)</f>
        <v>60</v>
      </c>
      <c r="K55" s="33">
        <f>SUMIF('8 день'!$B$6:$B$55,СВОДНАЯ!C55,'8 день'!$D$6:$D$55)</f>
        <v>0</v>
      </c>
      <c r="L55" s="33">
        <f>SUMIF('9 день'!$B$6:$B$52,СВОДНАЯ!C55,'9 день'!$D$6:$D$52)</f>
        <v>0</v>
      </c>
      <c r="M55" s="33">
        <f>SUMIF('10 день'!$B$6:$B$58,СВОДНАЯ!C55,'10 день'!$D$6:$D$58)</f>
        <v>60</v>
      </c>
      <c r="N55" s="60">
        <f t="shared" si="0"/>
        <v>24</v>
      </c>
      <c r="O55" s="31"/>
    </row>
    <row r="56" spans="1:15" ht="14.25" customHeight="1" outlineLevel="1">
      <c r="A56" s="13">
        <f t="shared" si="1"/>
        <v>55</v>
      </c>
      <c r="B56" s="11" t="s">
        <v>127</v>
      </c>
      <c r="C56" s="11"/>
      <c r="D56" s="33">
        <f>SUMIF('1 день'!$B$6:$B$46,СВОДНАЯ!C56,'1 день'!$D$6:$D$46)</f>
        <v>0</v>
      </c>
      <c r="E56" s="33">
        <f>SUMIF('2 день'!$B$6:$B$52,СВОДНАЯ!C56,'2 день'!$D$6:$D$52)</f>
        <v>0</v>
      </c>
      <c r="F56" s="33">
        <f>SUMIF('3 день'!$B$6:$B$54,СВОДНАЯ!C56,'3 день'!$D$6:$D$54)</f>
        <v>0</v>
      </c>
      <c r="G56" s="33">
        <f>SUMIF('4 день'!$B$6:$B$54,СВОДНАЯ!C56,'4 день'!$D$6:$D$54)</f>
        <v>0</v>
      </c>
      <c r="H56" s="33">
        <f>SUMIF('5 день'!$B$6:$B$54,СВОДНАЯ!C56,'5 день'!$D$6:$D$54)</f>
        <v>0</v>
      </c>
      <c r="I56" s="33">
        <f>SUMIF('6 день'!$B$6:$B$52,СВОДНАЯ!C56,'6 день'!$D$6:$D$52)</f>
        <v>0</v>
      </c>
      <c r="J56" s="33">
        <f>SUMIF('7 день'!$B$6:$B$51,СВОДНАЯ!C56,'7 день'!$D$6:$D$51)</f>
        <v>0</v>
      </c>
      <c r="K56" s="33">
        <f>SUMIF('8 день'!$B$6:$B$55,СВОДНАЯ!C56,'8 день'!$D$6:$D$55)</f>
        <v>0</v>
      </c>
      <c r="L56" s="33">
        <f>SUMIF('9 день'!$B$6:$B$52,СВОДНАЯ!C56,'9 день'!$D$6:$D$52)</f>
        <v>0</v>
      </c>
      <c r="M56" s="33">
        <f>SUMIF('10 день'!$B$6:$B$58,СВОДНАЯ!C56,'10 день'!$D$6:$D$58)</f>
        <v>0</v>
      </c>
      <c r="N56" s="60">
        <f t="shared" si="0"/>
        <v>0</v>
      </c>
      <c r="O56" s="31"/>
    </row>
    <row r="57" spans="1:15" ht="14.25" customHeight="1" outlineLevel="1">
      <c r="A57" s="13">
        <f t="shared" si="1"/>
        <v>56</v>
      </c>
      <c r="B57" s="11" t="s">
        <v>31</v>
      </c>
      <c r="C57" s="11" t="s">
        <v>204</v>
      </c>
      <c r="D57" s="33">
        <f>SUMIF('1 день'!$B$6:$B$46,СВОДНАЯ!C57,'1 день'!$D$6:$D$46)</f>
        <v>0</v>
      </c>
      <c r="E57" s="33">
        <f>SUMIF('2 день'!$B$6:$B$52,СВОДНАЯ!C57,'2 день'!$D$6:$D$52)</f>
        <v>0</v>
      </c>
      <c r="F57" s="33">
        <f>SUMIF('3 день'!$B$6:$B$54,СВОДНАЯ!C57,'3 день'!$D$6:$D$54)</f>
        <v>5</v>
      </c>
      <c r="G57" s="33">
        <f>SUMIF('4 день'!$B$6:$B$54,СВОДНАЯ!C57,'4 день'!$D$6:$D$54)</f>
        <v>0</v>
      </c>
      <c r="H57" s="33">
        <f>SUMIF('5 день'!$B$6:$B$54,СВОДНАЯ!C57,'5 день'!$D$6:$D$54)</f>
        <v>0</v>
      </c>
      <c r="I57" s="33">
        <f>SUMIF('6 день'!$B$6:$B$52,СВОДНАЯ!C57,'6 день'!$D$6:$D$52)</f>
        <v>0</v>
      </c>
      <c r="J57" s="33">
        <f>SUMIF('7 день'!$B$6:$B$51,СВОДНАЯ!C57,'7 день'!$D$6:$D$51)</f>
        <v>0</v>
      </c>
      <c r="K57" s="33">
        <f>SUMIF('8 день'!$B$6:$B$55,СВОДНАЯ!C57,'8 день'!$D$6:$D$55)</f>
        <v>5</v>
      </c>
      <c r="L57" s="33">
        <f>SUMIF('9 день'!$B$6:$B$52,СВОДНАЯ!C57,'9 день'!$D$6:$D$52)</f>
        <v>0</v>
      </c>
      <c r="M57" s="33">
        <f>SUMIF('10 день'!$B$6:$B$58,СВОДНАЯ!C57,'10 день'!$D$6:$D$58)</f>
        <v>0</v>
      </c>
      <c r="N57" s="60">
        <f t="shared" si="0"/>
        <v>1</v>
      </c>
      <c r="O57" s="31"/>
    </row>
    <row r="58" spans="1:15" ht="14.25" customHeight="1" outlineLevel="1">
      <c r="A58" s="13">
        <f t="shared" si="1"/>
        <v>57</v>
      </c>
      <c r="B58" s="11" t="s">
        <v>128</v>
      </c>
      <c r="C58" s="11" t="s">
        <v>135</v>
      </c>
      <c r="D58" s="33">
        <f>SUMIF('1 день'!$B$6:$B$46,СВОДНАЯ!C58,'1 день'!$D$6:$D$46)</f>
        <v>0</v>
      </c>
      <c r="E58" s="33">
        <f>SUMIF('2 день'!$B$6:$B$52,СВОДНАЯ!C58,'2 день'!$D$6:$D$52)</f>
        <v>24</v>
      </c>
      <c r="F58" s="33">
        <f>SUMIF('3 день'!$B$6:$B$54,СВОДНАЯ!C58,'3 день'!$D$6:$D$54)</f>
        <v>0</v>
      </c>
      <c r="G58" s="33">
        <f>SUMIF('4 день'!$B$6:$B$54,СВОДНАЯ!C58,'4 день'!$D$6:$D$54)</f>
        <v>0</v>
      </c>
      <c r="H58" s="33">
        <f>SUMIF('5 день'!$B$6:$B$54,СВОДНАЯ!C58,'5 день'!$D$6:$D$54)</f>
        <v>0</v>
      </c>
      <c r="I58" s="33">
        <f>SUMIF('6 день'!$B$6:$B$52,СВОДНАЯ!C58,'6 день'!$D$6:$D$52)</f>
        <v>0</v>
      </c>
      <c r="J58" s="33">
        <f>SUMIF('7 день'!$B$6:$B$51,СВОДНАЯ!C58,'7 день'!$D$6:$D$51)</f>
        <v>24</v>
      </c>
      <c r="K58" s="33">
        <f>SUMIF('8 день'!$B$6:$B$55,СВОДНАЯ!C58,'8 день'!$D$6:$D$55)</f>
        <v>0</v>
      </c>
      <c r="L58" s="33">
        <f>SUMIF('9 день'!$B$6:$B$52,СВОДНАЯ!C58,'9 день'!$D$6:$D$52)</f>
        <v>0</v>
      </c>
      <c r="M58" s="33">
        <f>SUMIF('10 день'!$B$6:$B$58,СВОДНАЯ!C58,'10 день'!$D$6:$D$58)</f>
        <v>24</v>
      </c>
      <c r="N58" s="60">
        <f t="shared" si="0"/>
        <v>7.2</v>
      </c>
      <c r="O58" s="31"/>
    </row>
    <row r="59" spans="1:15" ht="14.25" customHeight="1" outlineLevel="1">
      <c r="A59" s="13">
        <f t="shared" si="1"/>
        <v>58</v>
      </c>
      <c r="B59" s="11" t="s">
        <v>129</v>
      </c>
      <c r="C59" s="11"/>
      <c r="D59" s="33">
        <f>SUMIF('1 день'!$B$6:$B$46,СВОДНАЯ!C59,'1 день'!$D$6:$D$46)</f>
        <v>0</v>
      </c>
      <c r="E59" s="33">
        <f>SUMIF('2 день'!$B$6:$B$52,СВОДНАЯ!C59,'2 день'!$D$6:$D$52)</f>
        <v>0</v>
      </c>
      <c r="F59" s="33">
        <f>SUMIF('3 день'!$B$6:$B$54,СВОДНАЯ!C59,'3 день'!$D$6:$D$54)</f>
        <v>0</v>
      </c>
      <c r="G59" s="33">
        <f>SUMIF('4 день'!$B$6:$B$54,СВОДНАЯ!C59,'4 день'!$D$6:$D$54)</f>
        <v>0</v>
      </c>
      <c r="H59" s="33">
        <f>SUMIF('5 день'!$B$6:$B$54,СВОДНАЯ!C59,'5 день'!$D$6:$D$54)</f>
        <v>0</v>
      </c>
      <c r="I59" s="33">
        <f>SUMIF('6 день'!$B$6:$B$52,СВОДНАЯ!C59,'6 день'!$D$6:$D$52)</f>
        <v>0</v>
      </c>
      <c r="J59" s="33">
        <f>SUMIF('7 день'!$B$6:$B$51,СВОДНАЯ!C59,'7 день'!$D$6:$D$51)</f>
        <v>0</v>
      </c>
      <c r="K59" s="33">
        <f>SUMIF('8 день'!$B$6:$B$55,СВОДНАЯ!C59,'8 день'!$D$6:$D$55)</f>
        <v>0</v>
      </c>
      <c r="L59" s="33">
        <f>SUMIF('9 день'!$B$6:$B$52,СВОДНАЯ!C59,'9 день'!$D$6:$D$52)</f>
        <v>0</v>
      </c>
      <c r="M59" s="33">
        <f>SUMIF('10 день'!$B$6:$B$58,СВОДНАЯ!C59,'10 день'!$D$6:$D$58)</f>
        <v>0</v>
      </c>
      <c r="N59" s="60">
        <f t="shared" si="0"/>
        <v>0</v>
      </c>
      <c r="O59" s="31"/>
    </row>
    <row r="60" spans="1:15" ht="14.25" customHeight="1" outlineLevel="1">
      <c r="A60" s="13">
        <f t="shared" si="1"/>
        <v>59</v>
      </c>
      <c r="B60" s="11" t="s">
        <v>130</v>
      </c>
      <c r="C60" s="11" t="s">
        <v>35</v>
      </c>
      <c r="D60" s="33">
        <f>SUMIF('1 день'!$B$6:$B$46,СВОДНАЯ!C60,'1 день'!$D$6:$D$46)</f>
        <v>0</v>
      </c>
      <c r="E60" s="33">
        <f>SUMIF('2 день'!$B$6:$B$52,СВОДНАЯ!C60,'2 день'!$D$6:$D$52)</f>
        <v>0.5</v>
      </c>
      <c r="F60" s="33">
        <f>SUMIF('3 день'!$B$6:$B$54,СВОДНАЯ!C60,'3 день'!$D$6:$D$54)</f>
        <v>0.5</v>
      </c>
      <c r="G60" s="33">
        <f>SUMIF('4 день'!$B$6:$B$54,СВОДНАЯ!C60,'4 день'!$D$6:$D$54)</f>
        <v>0</v>
      </c>
      <c r="H60" s="33">
        <f>SUMIF('5 день'!$B$6:$B$54,СВОДНАЯ!C60,'5 день'!$D$6:$D$54)</f>
        <v>0.5</v>
      </c>
      <c r="I60" s="33">
        <f>SUMIF('6 день'!$B$6:$B$52,СВОДНАЯ!C60,'6 день'!$D$6:$D$52)</f>
        <v>0.5</v>
      </c>
      <c r="J60" s="33">
        <f>SUMIF('7 день'!$B$6:$B$51,СВОДНАЯ!C60,'7 день'!$D$6:$D$51)</f>
        <v>0.5</v>
      </c>
      <c r="K60" s="33">
        <f>SUMIF('8 день'!$B$6:$B$55,СВОДНАЯ!C60,'8 день'!$D$6:$D$55)</f>
        <v>0.5</v>
      </c>
      <c r="L60" s="33">
        <f>SUMIF('9 день'!$B$6:$B$52,СВОДНАЯ!C60,'9 день'!$D$6:$D$52)</f>
        <v>0.5</v>
      </c>
      <c r="M60" s="33">
        <f>SUMIF('10 день'!$B$6:$B$58,СВОДНАЯ!C60,'10 день'!$D$6:$D$58)</f>
        <v>0.5</v>
      </c>
      <c r="N60" s="60">
        <f t="shared" si="0"/>
        <v>0.4</v>
      </c>
      <c r="O60" s="31"/>
    </row>
    <row r="61" spans="1:15" ht="14.25" customHeight="1" outlineLevel="1">
      <c r="A61" s="13">
        <f t="shared" si="1"/>
        <v>60</v>
      </c>
      <c r="B61" s="11" t="s">
        <v>41</v>
      </c>
      <c r="C61" s="11" t="s">
        <v>50</v>
      </c>
      <c r="D61" s="33">
        <f>SUMIF('1 день'!$B$6:$B$46,СВОДНАЯ!C61,'1 день'!$D$6:$D$46)</f>
        <v>0</v>
      </c>
      <c r="E61" s="33">
        <f>SUMIF('2 день'!$B$6:$B$52,СВОДНАЯ!C61,'2 день'!$D$6:$D$52)</f>
        <v>1</v>
      </c>
      <c r="F61" s="33">
        <f>SUMIF('3 день'!$B$6:$B$54,СВОДНАЯ!C61,'3 день'!$D$6:$D$54)</f>
        <v>0</v>
      </c>
      <c r="G61" s="33">
        <f>SUMIF('4 день'!$B$6:$B$54,СВОДНАЯ!C61,'4 день'!$D$6:$D$54)</f>
        <v>0</v>
      </c>
      <c r="H61" s="33">
        <f>SUMIF('5 день'!$B$6:$B$54,СВОДНАЯ!C61,'5 день'!$D$6:$D$54)</f>
        <v>1</v>
      </c>
      <c r="I61" s="33">
        <f>SUMIF('6 день'!$B$6:$B$52,СВОДНАЯ!C61,'6 день'!$D$6:$D$52)</f>
        <v>0</v>
      </c>
      <c r="J61" s="33">
        <f>SUMIF('7 день'!$B$6:$B$51,СВОДНАЯ!C61,'7 день'!$D$6:$D$51)</f>
        <v>1</v>
      </c>
      <c r="K61" s="33">
        <f>SUMIF('8 день'!$B$6:$B$55,СВОДНАЯ!C61,'8 день'!$D$6:$D$55)</f>
        <v>0</v>
      </c>
      <c r="L61" s="33">
        <f>SUMIF('9 день'!$B$6:$B$52,СВОДНАЯ!C61,'9 день'!$D$6:$D$52)</f>
        <v>0</v>
      </c>
      <c r="M61" s="33">
        <f>SUMIF('10 день'!$B$6:$B$58,СВОДНАЯ!C61,'10 день'!$D$6:$D$58)</f>
        <v>1</v>
      </c>
      <c r="N61" s="60">
        <f t="shared" si="0"/>
        <v>0.4</v>
      </c>
      <c r="O61" s="31"/>
    </row>
    <row r="62" spans="1:15" ht="14.25" customHeight="1" outlineLevel="1">
      <c r="A62" s="13">
        <f t="shared" si="1"/>
        <v>61</v>
      </c>
      <c r="B62" s="11" t="s">
        <v>131</v>
      </c>
      <c r="C62" s="11" t="s">
        <v>138</v>
      </c>
      <c r="D62" s="33">
        <f>SUMIF('1 день'!$B$6:$B$46,СВОДНАЯ!C62,'1 день'!$D$6:$D$46)</f>
        <v>1.5</v>
      </c>
      <c r="E62" s="33">
        <f>SUMIF('2 день'!$B$6:$B$52,СВОДНАЯ!C62,'2 день'!$D$6:$D$52)</f>
        <v>0</v>
      </c>
      <c r="F62" s="33">
        <f>SUMIF('3 день'!$B$6:$B$54,СВОДНАЯ!C62,'3 день'!$D$6:$D$54)</f>
        <v>1.5</v>
      </c>
      <c r="G62" s="33">
        <f>SUMIF('4 день'!$B$6:$B$54,СВОДНАЯ!C62,'4 день'!$D$6:$D$54)</f>
        <v>1</v>
      </c>
      <c r="H62" s="33">
        <f>SUMIF('5 день'!$B$6:$B$54,СВОДНАЯ!C62,'5 день'!$D$6:$D$54)</f>
        <v>0</v>
      </c>
      <c r="I62" s="33">
        <f>SUMIF('6 день'!$B$6:$B$52,СВОДНАЯ!C62,'6 день'!$D$6:$D$52)</f>
        <v>1.5</v>
      </c>
      <c r="J62" s="33">
        <f>SUMIF('7 день'!$B$6:$B$51,СВОДНАЯ!C62,'7 день'!$D$6:$D$51)</f>
        <v>0</v>
      </c>
      <c r="K62" s="33">
        <f>SUMIF('8 день'!$B$6:$B$55,СВОДНАЯ!C62,'8 день'!$D$6:$D$55)</f>
        <v>1.5</v>
      </c>
      <c r="L62" s="33">
        <f>SUMIF('9 день'!$B$6:$B$52,СВОДНАЯ!C62,'9 день'!$D$6:$D$52)</f>
        <v>1</v>
      </c>
      <c r="M62" s="33">
        <f>SUMIF('10 день'!$B$6:$B$58,СВОДНАЯ!C62,'10 день'!$D$6:$D$58)</f>
        <v>0</v>
      </c>
      <c r="N62" s="60">
        <f t="shared" si="0"/>
        <v>0.8</v>
      </c>
      <c r="O62" s="31"/>
    </row>
    <row r="63" spans="1:15" ht="14.25" customHeight="1" outlineLevel="1">
      <c r="A63" s="5">
        <f t="shared" si="1"/>
        <v>62</v>
      </c>
      <c r="B63" s="11" t="s">
        <v>132</v>
      </c>
      <c r="C63" s="11"/>
      <c r="D63" s="33">
        <f>SUMIF('1 день'!$B$6:$B$46,СВОДНАЯ!C63,'1 день'!$D$6:$D$46)</f>
        <v>0</v>
      </c>
      <c r="E63" s="33">
        <f>SUMIF('2 день'!$B$6:$B$52,СВОДНАЯ!C63,'2 день'!$D$6:$D$52)</f>
        <v>0</v>
      </c>
      <c r="F63" s="33">
        <f>SUMIF('3 день'!$B$6:$B$54,СВОДНАЯ!C63,'3 день'!$D$6:$D$54)</f>
        <v>0</v>
      </c>
      <c r="G63" s="33">
        <f>SUMIF('4 день'!$B$6:$B$54,СВОДНАЯ!C63,'4 день'!$D$6:$D$54)</f>
        <v>0</v>
      </c>
      <c r="H63" s="33">
        <f>SUMIF('5 день'!$B$6:$B$54,СВОДНАЯ!C63,'5 день'!$D$6:$D$54)</f>
        <v>0</v>
      </c>
      <c r="I63" s="33">
        <f>SUMIF('6 день'!$B$6:$B$52,СВОДНАЯ!C63,'6 день'!$D$6:$D$52)</f>
        <v>0</v>
      </c>
      <c r="J63" s="33">
        <f>SUMIF('7 день'!$B$6:$B$51,СВОДНАЯ!C63,'7 день'!$D$6:$D$51)</f>
        <v>0</v>
      </c>
      <c r="K63" s="33">
        <f>SUMIF('8 день'!$B$6:$B$55,СВОДНАЯ!C63,'8 день'!$D$6:$D$55)</f>
        <v>0</v>
      </c>
      <c r="L63" s="33">
        <f>SUMIF('9 день'!$B$6:$B$52,СВОДНАЯ!C63,'9 день'!$D$6:$D$52)</f>
        <v>0</v>
      </c>
      <c r="M63" s="33">
        <f>SUMIF('10 день'!$B$6:$B$58,СВОДНАЯ!C63,'10 день'!$D$6:$D$58)</f>
        <v>0</v>
      </c>
      <c r="N63" s="60">
        <f t="shared" si="0"/>
        <v>0</v>
      </c>
      <c r="O63" s="31"/>
    </row>
    <row r="64" spans="1:15" ht="14.25" customHeight="1" outlineLevel="1">
      <c r="A64" s="5">
        <f t="shared" si="1"/>
        <v>63</v>
      </c>
      <c r="B64" s="11" t="s">
        <v>133</v>
      </c>
      <c r="C64" s="11"/>
      <c r="D64" s="33">
        <f>SUMIF('1 день'!$B$6:$B$46,СВОДНАЯ!C64,'1 день'!$D$6:$D$46)</f>
        <v>0</v>
      </c>
      <c r="E64" s="33">
        <f>SUMIF('2 день'!$B$6:$B$52,СВОДНАЯ!C64,'2 день'!$D$6:$D$52)</f>
        <v>0</v>
      </c>
      <c r="F64" s="33">
        <f>SUMIF('3 день'!$B$6:$B$54,СВОДНАЯ!C64,'3 день'!$D$6:$D$54)</f>
        <v>0</v>
      </c>
      <c r="G64" s="33">
        <f>SUMIF('4 день'!$B$6:$B$54,СВОДНАЯ!C64,'4 день'!$D$6:$D$54)</f>
        <v>0</v>
      </c>
      <c r="H64" s="33">
        <f>SUMIF('5 день'!$B$6:$B$54,СВОДНАЯ!C64,'5 день'!$D$6:$D$54)</f>
        <v>0</v>
      </c>
      <c r="I64" s="33">
        <f>SUMIF('6 день'!$B$6:$B$52,СВОДНАЯ!C64,'6 день'!$D$6:$D$52)</f>
        <v>0</v>
      </c>
      <c r="J64" s="33">
        <f>SUMIF('7 день'!$B$6:$B$51,СВОДНАЯ!C64,'7 день'!$D$6:$D$51)</f>
        <v>0</v>
      </c>
      <c r="K64" s="33">
        <f>SUMIF('8 день'!$B$6:$B$55,СВОДНАЯ!C64,'8 день'!$D$6:$D$55)</f>
        <v>0</v>
      </c>
      <c r="L64" s="33">
        <f>SUMIF('9 день'!$B$6:$B$52,СВОДНАЯ!C64,'9 день'!$D$6:$D$52)</f>
        <v>0</v>
      </c>
      <c r="M64" s="33">
        <f>SUMIF('10 день'!$B$6:$B$58,СВОДНАЯ!C64,'10 день'!$D$6:$D$58)</f>
        <v>0</v>
      </c>
      <c r="N64" s="60">
        <f t="shared" si="0"/>
        <v>0</v>
      </c>
      <c r="O64" s="31"/>
    </row>
    <row r="65" spans="1:14" ht="14.25" customHeight="1">
      <c r="A65" s="12"/>
      <c r="B65" s="22"/>
      <c r="N65" s="61"/>
    </row>
    <row r="66" spans="1:14" ht="14.25" customHeight="1">
      <c r="A66" s="12"/>
      <c r="B66" s="22"/>
      <c r="N66" s="61"/>
    </row>
    <row r="67" spans="1:14" ht="14.25" customHeight="1">
      <c r="A67" s="12"/>
      <c r="B67" s="22"/>
      <c r="N67" s="61"/>
    </row>
    <row r="68" spans="1:14" ht="14.25" customHeight="1">
      <c r="A68" s="12"/>
      <c r="B68" s="22"/>
      <c r="N68" s="61"/>
    </row>
    <row r="69" spans="1:14" ht="14.25" customHeight="1">
      <c r="A69" s="12"/>
      <c r="B69" s="22"/>
      <c r="N69" s="61"/>
    </row>
    <row r="70" spans="1:14" ht="14.25" customHeight="1">
      <c r="A70" s="12"/>
      <c r="B70" s="22"/>
      <c r="N70" s="61"/>
    </row>
    <row r="71" spans="1:14" ht="14.25" customHeight="1">
      <c r="A71" s="12"/>
      <c r="B71" s="22"/>
      <c r="N71" s="61"/>
    </row>
    <row r="72" spans="1:14" ht="14.25" customHeight="1">
      <c r="A72" s="12"/>
      <c r="B72" s="22"/>
      <c r="N72" s="61"/>
    </row>
    <row r="73" spans="1:14" ht="14.25" customHeight="1">
      <c r="A73" s="12"/>
      <c r="B73" s="22"/>
      <c r="N73" s="61"/>
    </row>
    <row r="74" spans="1:14" ht="14.25" customHeight="1">
      <c r="A74" s="12"/>
      <c r="B74" s="22"/>
      <c r="N74" s="61"/>
    </row>
    <row r="75" spans="1:14" ht="14.25" customHeight="1">
      <c r="A75" s="12"/>
      <c r="B75" s="22"/>
      <c r="N75" s="61"/>
    </row>
    <row r="76" spans="1:14" ht="14.25" customHeight="1">
      <c r="A76" s="12"/>
      <c r="B76" s="22"/>
      <c r="N76" s="61"/>
    </row>
    <row r="77" spans="1:14" ht="14.25" customHeight="1">
      <c r="A77" s="12"/>
      <c r="B77" s="22"/>
      <c r="N77" s="61"/>
    </row>
    <row r="78" spans="1:14" ht="14.25" customHeight="1">
      <c r="A78" s="12"/>
      <c r="B78" s="22"/>
      <c r="N78" s="61"/>
    </row>
    <row r="79" spans="1:14" ht="14.25" customHeight="1">
      <c r="A79" s="12"/>
      <c r="B79" s="22"/>
      <c r="N79" s="61"/>
    </row>
    <row r="80" spans="1:14" ht="14.25" customHeight="1">
      <c r="A80" s="12"/>
      <c r="B80" s="22"/>
      <c r="N80" s="61"/>
    </row>
    <row r="81" spans="1:14" ht="14.25" customHeight="1">
      <c r="A81" s="12"/>
      <c r="B81" s="22"/>
      <c r="N81" s="61"/>
    </row>
    <row r="82" spans="1:14" ht="14.25" customHeight="1">
      <c r="A82" s="12"/>
      <c r="B82" s="22"/>
      <c r="N82" s="61"/>
    </row>
    <row r="83" spans="2:14" ht="29.25" customHeight="1">
      <c r="B83" s="62" t="s">
        <v>208</v>
      </c>
      <c r="D83" s="243" t="s">
        <v>213</v>
      </c>
      <c r="E83" s="244"/>
      <c r="F83" s="23" t="s">
        <v>5</v>
      </c>
      <c r="G83" s="23" t="s">
        <v>6</v>
      </c>
      <c r="H83" s="23" t="s">
        <v>7</v>
      </c>
      <c r="I83" s="23" t="s">
        <v>8</v>
      </c>
      <c r="J83" s="23" t="s">
        <v>9</v>
      </c>
      <c r="K83" s="23" t="s">
        <v>10</v>
      </c>
      <c r="L83" s="23" t="s">
        <v>11</v>
      </c>
      <c r="M83" s="23" t="s">
        <v>12</v>
      </c>
      <c r="N83" s="23" t="s">
        <v>13</v>
      </c>
    </row>
    <row r="84" spans="4:14" ht="15">
      <c r="D84" s="245" t="s">
        <v>0</v>
      </c>
      <c r="E84" s="245"/>
      <c r="F84" s="21">
        <f>'1 день'!J49</f>
        <v>530.683</v>
      </c>
      <c r="G84" s="21">
        <f>'1 день'!K49</f>
        <v>10.2265</v>
      </c>
      <c r="H84" s="21">
        <f>'1 день'!L49</f>
        <v>1.0128</v>
      </c>
      <c r="I84" s="21">
        <f>'1 день'!M49</f>
        <v>1.9477000000000002</v>
      </c>
      <c r="J84" s="21">
        <f>'1 день'!N49</f>
        <v>105.085</v>
      </c>
      <c r="K84" s="21">
        <f>'1 день'!F49</f>
        <v>1196.6540000000002</v>
      </c>
      <c r="L84" s="21">
        <f>'1 день'!G49</f>
        <v>36.5966</v>
      </c>
      <c r="M84" s="21">
        <f>'1 день'!H49</f>
        <v>43.126</v>
      </c>
      <c r="N84" s="21">
        <f>'1 день'!I49</f>
        <v>173.46099999999998</v>
      </c>
    </row>
    <row r="85" spans="4:14" ht="15">
      <c r="D85" s="245" t="s">
        <v>39</v>
      </c>
      <c r="E85" s="245"/>
      <c r="F85" s="21">
        <f>'2 день'!J54</f>
        <v>702.374</v>
      </c>
      <c r="G85" s="21">
        <f>'2 день'!K54</f>
        <v>9.404999999999998</v>
      </c>
      <c r="H85" s="21">
        <f>'2 день'!L54</f>
        <v>0.45250000000000007</v>
      </c>
      <c r="I85" s="21">
        <f>'2 день'!M54</f>
        <v>0.9208999999999999</v>
      </c>
      <c r="J85" s="21">
        <f>'2 день'!N54</f>
        <v>33.4954</v>
      </c>
      <c r="K85" s="21">
        <f>'2 день'!F54</f>
        <v>1149.252</v>
      </c>
      <c r="L85" s="21">
        <f>'2 день'!G54</f>
        <v>40.692</v>
      </c>
      <c r="M85" s="21">
        <f>'2 день'!H54</f>
        <v>46.534800000000004</v>
      </c>
      <c r="N85" s="21">
        <f>'2 день'!I54</f>
        <v>145.17780000000002</v>
      </c>
    </row>
    <row r="86" spans="4:14" ht="15">
      <c r="D86" s="245" t="s">
        <v>51</v>
      </c>
      <c r="E86" s="245"/>
      <c r="F86" s="21">
        <f>'3 день'!J57</f>
        <v>171.92000000000002</v>
      </c>
      <c r="G86" s="21">
        <f>'3 день'!K57</f>
        <v>9.670499999999999</v>
      </c>
      <c r="H86" s="21">
        <f>'3 день'!L57</f>
        <v>0.7424999999999999</v>
      </c>
      <c r="I86" s="21">
        <f>'3 день'!M57</f>
        <v>1.3591000000000002</v>
      </c>
      <c r="J86" s="21">
        <f>'3 день'!N57</f>
        <v>67.953</v>
      </c>
      <c r="K86" s="21">
        <f>'3 день'!F57</f>
        <v>1115.1480000000001</v>
      </c>
      <c r="L86" s="21">
        <f>'3 день'!G57</f>
        <v>49.187599999999996</v>
      </c>
      <c r="M86" s="21">
        <f>'3 день'!H57</f>
        <v>35.3908</v>
      </c>
      <c r="N86" s="21">
        <f>'3 день'!I57</f>
        <v>154.2618</v>
      </c>
    </row>
    <row r="87" spans="4:14" ht="15">
      <c r="D87" s="245" t="s">
        <v>57</v>
      </c>
      <c r="E87" s="245"/>
      <c r="F87" s="21">
        <f>'4 день'!J56</f>
        <v>744.8408</v>
      </c>
      <c r="G87" s="21">
        <f>'4 день'!K56</f>
        <v>9.4762</v>
      </c>
      <c r="H87" s="21">
        <f>'4 день'!L56</f>
        <v>1.0896000000000001</v>
      </c>
      <c r="I87" s="21">
        <f>'4 день'!M56</f>
        <v>2.4918</v>
      </c>
      <c r="J87" s="21">
        <f>'4 день'!N56</f>
        <v>49.332</v>
      </c>
      <c r="K87" s="21">
        <f>'4 день'!F56</f>
        <v>1404.388</v>
      </c>
      <c r="L87" s="21">
        <f>'4 день'!G56</f>
        <v>44.672599999999996</v>
      </c>
      <c r="M87" s="21">
        <f>'4 день'!H56</f>
        <v>47.1558</v>
      </c>
      <c r="N87" s="21">
        <f>'4 день'!I56</f>
        <v>202.46980000000002</v>
      </c>
    </row>
    <row r="88" spans="4:14" ht="15">
      <c r="D88" s="245" t="s">
        <v>63</v>
      </c>
      <c r="E88" s="245"/>
      <c r="F88" s="21">
        <f>'5 день'!J56</f>
        <v>888.78</v>
      </c>
      <c r="G88" s="21">
        <f>'5 день'!K56</f>
        <v>36.034</v>
      </c>
      <c r="H88" s="21">
        <f>'5 день'!L56</f>
        <v>1.0379</v>
      </c>
      <c r="I88" s="21">
        <f>'5 день'!M56</f>
        <v>2.6484</v>
      </c>
      <c r="J88" s="21">
        <f>'5 день'!N56</f>
        <v>75.56200000000001</v>
      </c>
      <c r="K88" s="21">
        <f>'5 день'!F56</f>
        <v>1447.1979999999999</v>
      </c>
      <c r="L88" s="21">
        <f>'5 день'!G56</f>
        <v>52.0346</v>
      </c>
      <c r="M88" s="21">
        <f>'5 день'!H56</f>
        <v>53.61880000000001</v>
      </c>
      <c r="N88" s="21">
        <f>'5 день'!I56</f>
        <v>189.25880000000004</v>
      </c>
    </row>
    <row r="89" spans="4:14" ht="15">
      <c r="D89" s="245" t="s">
        <v>65</v>
      </c>
      <c r="E89" s="245"/>
      <c r="F89" s="21">
        <f>'6 день'!J55</f>
        <v>484.27200000000005</v>
      </c>
      <c r="G89" s="21">
        <f>'6 день'!K55</f>
        <v>8.881499999999999</v>
      </c>
      <c r="H89" s="21">
        <f>'6 день'!L55</f>
        <v>1.02492</v>
      </c>
      <c r="I89" s="21">
        <f>'6 день'!M55</f>
        <v>2.7368</v>
      </c>
      <c r="J89" s="21">
        <f>'6 день'!N55</f>
        <v>79.443</v>
      </c>
      <c r="K89" s="21">
        <f>'6 день'!F55</f>
        <v>1216.0539999999999</v>
      </c>
      <c r="L89" s="21">
        <f>'6 день'!G55</f>
        <v>36.2222</v>
      </c>
      <c r="M89" s="21">
        <f>'6 день'!H55</f>
        <v>40.676</v>
      </c>
      <c r="N89" s="21">
        <f>'6 день'!I55</f>
        <v>151.51940000000002</v>
      </c>
    </row>
    <row r="90" spans="4:14" ht="15">
      <c r="D90" s="245" t="s">
        <v>67</v>
      </c>
      <c r="E90" s="245"/>
      <c r="F90" s="21">
        <f>'7 день'!J53</f>
        <v>791.8399999999999</v>
      </c>
      <c r="G90" s="21">
        <f>'7 день'!K53</f>
        <v>13.886000000000003</v>
      </c>
      <c r="H90" s="21">
        <f>'7 день'!L53</f>
        <v>0.94298</v>
      </c>
      <c r="I90" s="21">
        <f>'7 день'!M53</f>
        <v>1.15984</v>
      </c>
      <c r="J90" s="21">
        <f>'7 день'!N53</f>
        <v>55.1204</v>
      </c>
      <c r="K90" s="21">
        <f>'7 день'!F53</f>
        <v>1336.188</v>
      </c>
      <c r="L90" s="21">
        <f>'7 день'!G53</f>
        <v>46.194599999999994</v>
      </c>
      <c r="M90" s="21">
        <f>'7 день'!H53</f>
        <v>55.3078</v>
      </c>
      <c r="N90" s="21">
        <f>'7 день'!I53</f>
        <v>215.01979999999998</v>
      </c>
    </row>
    <row r="91" spans="4:14" ht="15">
      <c r="D91" s="245" t="s">
        <v>68</v>
      </c>
      <c r="E91" s="245"/>
      <c r="F91" s="21">
        <f>'8 день'!J57</f>
        <v>229.354</v>
      </c>
      <c r="G91" s="21">
        <f>'8 день'!K57</f>
        <v>13.177500000000002</v>
      </c>
      <c r="H91" s="21">
        <f>'8 день'!L57</f>
        <v>0.8089999999999999</v>
      </c>
      <c r="I91" s="21">
        <f>'8 день'!M57</f>
        <v>1.43866</v>
      </c>
      <c r="J91" s="21">
        <f>'8 день'!N57</f>
        <v>129.399</v>
      </c>
      <c r="K91" s="21">
        <f>'8 день'!F57</f>
        <v>1066.5249999999999</v>
      </c>
      <c r="L91" s="21">
        <f>'8 день'!G57</f>
        <v>43.132</v>
      </c>
      <c r="M91" s="21">
        <f>'8 день'!H57</f>
        <v>30.8664</v>
      </c>
      <c r="N91" s="21">
        <f>'8 день'!I57</f>
        <v>158.90480000000002</v>
      </c>
    </row>
    <row r="92" spans="4:14" ht="15">
      <c r="D92" s="245" t="s">
        <v>70</v>
      </c>
      <c r="E92" s="245"/>
      <c r="F92" s="21">
        <f>'9 день'!J54</f>
        <v>643.97</v>
      </c>
      <c r="G92" s="21">
        <f>'9 день'!K54</f>
        <v>10.119</v>
      </c>
      <c r="H92" s="21">
        <f>'9 день'!L54</f>
        <v>0.6332000000000001</v>
      </c>
      <c r="I92" s="21">
        <f>'9 день'!M54</f>
        <v>1.4289</v>
      </c>
      <c r="J92" s="21">
        <f>'9 день'!N54</f>
        <v>82.16199999999999</v>
      </c>
      <c r="K92" s="21">
        <f>'9 день'!F54</f>
        <v>1338.978</v>
      </c>
      <c r="L92" s="21">
        <f>'9 день'!G54</f>
        <v>45.96560000000001</v>
      </c>
      <c r="M92" s="21">
        <f>'9 день'!H54</f>
        <v>52.2748</v>
      </c>
      <c r="N92" s="21">
        <f>'9 день'!I54</f>
        <v>172.89180000000002</v>
      </c>
    </row>
    <row r="93" spans="4:14" ht="15">
      <c r="D93" s="245" t="s">
        <v>71</v>
      </c>
      <c r="E93" s="245"/>
      <c r="F93" s="21">
        <f>'10 день'!J60</f>
        <v>908.148</v>
      </c>
      <c r="G93" s="21">
        <f>'10 день'!K60</f>
        <v>36.98499999999999</v>
      </c>
      <c r="H93" s="21">
        <f>'10 день'!L60</f>
        <v>0.9183</v>
      </c>
      <c r="I93" s="21">
        <f>'10 день'!M60</f>
        <v>2.3415999999999997</v>
      </c>
      <c r="J93" s="21">
        <f>'10 день'!N60</f>
        <v>50.547399999999996</v>
      </c>
      <c r="K93" s="21">
        <f>'10 день'!F60</f>
        <v>1415.6280000000002</v>
      </c>
      <c r="L93" s="21">
        <f>'10 день'!G60</f>
        <v>53.1584</v>
      </c>
      <c r="M93" s="21">
        <f>'10 день'!H60</f>
        <v>52.747</v>
      </c>
      <c r="N93" s="21">
        <f>'10 день'!I60</f>
        <v>185.0398</v>
      </c>
    </row>
    <row r="94" spans="1:16" ht="33" customHeight="1">
      <c r="A94" s="95"/>
      <c r="B94" s="95"/>
      <c r="C94" s="95"/>
      <c r="D94" s="252" t="s">
        <v>146</v>
      </c>
      <c r="E94" s="253"/>
      <c r="F94" s="24">
        <f>AVERAGE(F84:F93)</f>
        <v>609.61818</v>
      </c>
      <c r="G94" s="24">
        <f aca="true" t="shared" si="3" ref="G94:N94">AVERAGE(G84:G93)</f>
        <v>15.78612</v>
      </c>
      <c r="H94" s="24">
        <f t="shared" si="3"/>
        <v>0.8663700000000001</v>
      </c>
      <c r="I94" s="24">
        <f t="shared" si="3"/>
        <v>1.8473700000000002</v>
      </c>
      <c r="J94" s="24">
        <f t="shared" si="3"/>
        <v>72.80992</v>
      </c>
      <c r="K94" s="59">
        <f t="shared" si="3"/>
        <v>1268.6012999999998</v>
      </c>
      <c r="L94" s="24">
        <f t="shared" si="3"/>
        <v>44.785619999999994</v>
      </c>
      <c r="M94" s="24">
        <f t="shared" si="3"/>
        <v>45.769819999999996</v>
      </c>
      <c r="N94" s="24">
        <f t="shared" si="3"/>
        <v>174.80048000000002</v>
      </c>
      <c r="P94" s="98"/>
    </row>
    <row r="95" spans="1:11" ht="7.5" customHeight="1">
      <c r="A95" s="95"/>
      <c r="B95" s="9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15" hidden="1">
      <c r="B96" s="25" t="s">
        <v>151</v>
      </c>
      <c r="H96" s="26">
        <v>1440</v>
      </c>
      <c r="I96" s="26">
        <v>43.2</v>
      </c>
      <c r="J96" s="26">
        <v>48</v>
      </c>
      <c r="K96" s="26">
        <v>208.8</v>
      </c>
    </row>
    <row r="98" spans="8:13" ht="15">
      <c r="H98" s="251" t="s">
        <v>147</v>
      </c>
      <c r="I98" s="251"/>
      <c r="J98" s="251"/>
      <c r="K98" s="251"/>
      <c r="L98" s="251"/>
      <c r="M98" s="251"/>
    </row>
    <row r="99" ht="7.5" customHeight="1"/>
    <row r="100" spans="9:13" ht="30" customHeight="1">
      <c r="I100" s="249" t="s">
        <v>148</v>
      </c>
      <c r="J100" s="249"/>
      <c r="K100" s="20" t="s">
        <v>14</v>
      </c>
      <c r="L100" s="20" t="s">
        <v>21</v>
      </c>
      <c r="M100" s="20" t="s">
        <v>32</v>
      </c>
    </row>
    <row r="101" spans="9:13" ht="30" customHeight="1">
      <c r="I101" s="249" t="s">
        <v>214</v>
      </c>
      <c r="J101" s="249"/>
      <c r="K101" s="70" t="s">
        <v>215</v>
      </c>
      <c r="L101" s="70" t="s">
        <v>216</v>
      </c>
      <c r="M101" s="70" t="s">
        <v>217</v>
      </c>
    </row>
    <row r="102" spans="9:13" ht="15.75">
      <c r="I102" s="250" t="s">
        <v>150</v>
      </c>
      <c r="J102" s="250"/>
      <c r="K102" s="247" t="s">
        <v>218</v>
      </c>
      <c r="L102" s="247"/>
      <c r="M102" s="247"/>
    </row>
    <row r="104" ht="15">
      <c r="I104" s="28" t="s">
        <v>149</v>
      </c>
    </row>
    <row r="106" spans="9:14" ht="15">
      <c r="I106" s="94"/>
      <c r="J106" s="94" t="s">
        <v>221</v>
      </c>
      <c r="K106" s="94" t="s">
        <v>222</v>
      </c>
      <c r="L106" s="94" t="s">
        <v>223</v>
      </c>
      <c r="M106" s="94" t="s">
        <v>224</v>
      </c>
      <c r="N106" s="94" t="s">
        <v>225</v>
      </c>
    </row>
    <row r="107" spans="9:14" ht="15">
      <c r="I107" s="94" t="s">
        <v>0</v>
      </c>
      <c r="J107" s="94">
        <f>'1 день'!E15</f>
        <v>313</v>
      </c>
      <c r="K107" s="94">
        <f>'1 день'!E18</f>
        <v>135</v>
      </c>
      <c r="L107" s="94">
        <f>'1 день'!E40</f>
        <v>500</v>
      </c>
      <c r="M107" s="94">
        <f>'1 день'!E48</f>
        <v>271</v>
      </c>
      <c r="N107" s="94">
        <f>SUM(J107:M107)</f>
        <v>1219</v>
      </c>
    </row>
    <row r="108" spans="9:14" ht="15">
      <c r="I108" s="94" t="s">
        <v>39</v>
      </c>
      <c r="J108" s="94">
        <f>'2 день'!E16</f>
        <v>316</v>
      </c>
      <c r="K108" s="94">
        <f>'2 день'!E19</f>
        <v>135</v>
      </c>
      <c r="L108" s="94">
        <f>'2 день'!E43</f>
        <v>510</v>
      </c>
      <c r="M108" s="94">
        <f>'2 день'!E53</f>
        <v>150</v>
      </c>
      <c r="N108" s="94">
        <f aca="true" t="shared" si="4" ref="N108:N116">SUM(J108:M108)</f>
        <v>1111</v>
      </c>
    </row>
    <row r="109" spans="9:14" ht="15">
      <c r="I109" s="94" t="s">
        <v>51</v>
      </c>
      <c r="J109" s="94">
        <f>'3 день'!E13</f>
        <v>313</v>
      </c>
      <c r="K109" s="94">
        <f>'3 день'!E16</f>
        <v>160</v>
      </c>
      <c r="L109" s="94">
        <f>'3 день'!E45</f>
        <v>540</v>
      </c>
      <c r="M109" s="94">
        <f>'3 день'!E56</f>
        <v>414</v>
      </c>
      <c r="N109" s="94">
        <f t="shared" si="4"/>
        <v>1427</v>
      </c>
    </row>
    <row r="110" spans="9:14" ht="15">
      <c r="I110" s="94" t="s">
        <v>57</v>
      </c>
      <c r="J110" s="94">
        <f>'4 день'!E14</f>
        <v>313</v>
      </c>
      <c r="K110" s="94">
        <f>'4 день'!E17</f>
        <v>130</v>
      </c>
      <c r="L110" s="94">
        <f>'4 день'!E44</f>
        <v>510</v>
      </c>
      <c r="M110" s="94">
        <f>'4 день'!E55</f>
        <v>220</v>
      </c>
      <c r="N110" s="94">
        <f t="shared" si="4"/>
        <v>1173</v>
      </c>
    </row>
    <row r="111" spans="9:14" ht="15">
      <c r="I111" s="94" t="s">
        <v>63</v>
      </c>
      <c r="J111" s="94">
        <f>'5 день'!E16</f>
        <v>326</v>
      </c>
      <c r="K111" s="94">
        <f>'5 день'!E19</f>
        <v>130</v>
      </c>
      <c r="L111" s="94">
        <f>'5 день'!E42</f>
        <v>520</v>
      </c>
      <c r="M111" s="94">
        <f>'5 день'!E55</f>
        <v>442</v>
      </c>
      <c r="N111" s="94">
        <f t="shared" si="4"/>
        <v>1418</v>
      </c>
    </row>
    <row r="112" spans="9:14" ht="15">
      <c r="I112" s="94" t="s">
        <v>65</v>
      </c>
      <c r="J112" s="94">
        <f>'6 день'!E14</f>
        <v>313</v>
      </c>
      <c r="K112" s="94">
        <f>'6 день'!E17</f>
        <v>135</v>
      </c>
      <c r="L112" s="94">
        <f>'6 день'!E41</f>
        <v>510</v>
      </c>
      <c r="M112" s="94">
        <f>'6 день'!E54</f>
        <v>405</v>
      </c>
      <c r="N112" s="94">
        <f t="shared" si="4"/>
        <v>1363</v>
      </c>
    </row>
    <row r="113" spans="9:14" ht="15">
      <c r="I113" s="94" t="s">
        <v>67</v>
      </c>
      <c r="J113" s="94">
        <f>'7 день'!E16</f>
        <v>316</v>
      </c>
      <c r="K113" s="94">
        <f>'7 день'!E19</f>
        <v>135</v>
      </c>
      <c r="L113" s="94">
        <f>'7 день'!E42</f>
        <v>500</v>
      </c>
      <c r="M113" s="94">
        <f>'7 день'!E52</f>
        <v>270</v>
      </c>
      <c r="N113" s="94">
        <f t="shared" si="4"/>
        <v>1221</v>
      </c>
    </row>
    <row r="114" spans="9:14" ht="15">
      <c r="I114" s="94" t="s">
        <v>68</v>
      </c>
      <c r="J114" s="94">
        <f>'8 день'!E14</f>
        <v>313</v>
      </c>
      <c r="K114" s="94">
        <f>'8 день'!E17</f>
        <v>160</v>
      </c>
      <c r="L114" s="94">
        <f>'8 день'!E43</f>
        <v>540</v>
      </c>
      <c r="M114" s="94">
        <f>'8 день'!E56</f>
        <v>474</v>
      </c>
      <c r="N114" s="94">
        <f t="shared" si="4"/>
        <v>1487</v>
      </c>
    </row>
    <row r="115" spans="9:14" ht="15">
      <c r="I115" s="94" t="s">
        <v>70</v>
      </c>
      <c r="J115" s="94">
        <f>'9 день'!E15</f>
        <v>313</v>
      </c>
      <c r="K115" s="94">
        <f>'9 день'!E18</f>
        <v>135</v>
      </c>
      <c r="L115" s="94">
        <f>'9 день'!E42</f>
        <v>510</v>
      </c>
      <c r="M115" s="94">
        <f>'9 день'!E53</f>
        <v>260</v>
      </c>
      <c r="N115" s="94">
        <f t="shared" si="4"/>
        <v>1218</v>
      </c>
    </row>
    <row r="116" spans="9:14" ht="15">
      <c r="I116" s="94" t="s">
        <v>71</v>
      </c>
      <c r="J116" s="94">
        <f>'10 день'!E16</f>
        <v>330</v>
      </c>
      <c r="K116" s="94">
        <f>'10 день'!E19</f>
        <v>135</v>
      </c>
      <c r="L116" s="94">
        <f>'10 день'!E47</f>
        <v>550</v>
      </c>
      <c r="M116" s="94">
        <f>'10 день'!E59</f>
        <v>422</v>
      </c>
      <c r="N116" s="94">
        <f t="shared" si="4"/>
        <v>1437</v>
      </c>
    </row>
    <row r="117" spans="9:14" ht="15">
      <c r="I117" s="92" t="s">
        <v>226</v>
      </c>
      <c r="J117" s="93">
        <f>AVERAGE(J107:J116)</f>
        <v>316.6</v>
      </c>
      <c r="K117" s="93">
        <f>AVERAGE(K107:K116)</f>
        <v>139</v>
      </c>
      <c r="L117" s="93">
        <f>AVERAGE(L107:L116)</f>
        <v>519</v>
      </c>
      <c r="M117" s="93">
        <f>AVERAGE(M107:M116)</f>
        <v>332.8</v>
      </c>
      <c r="N117" s="93">
        <f>AVERAGE(N107:N116)</f>
        <v>1307.4</v>
      </c>
    </row>
    <row r="118" spans="9:14" ht="15">
      <c r="I118" s="95"/>
      <c r="J118" s="96"/>
      <c r="K118" s="96"/>
      <c r="L118" s="96"/>
      <c r="M118" s="96"/>
      <c r="N118" s="96"/>
    </row>
    <row r="119" spans="9:14" ht="15">
      <c r="I119" s="95"/>
      <c r="J119" s="96"/>
      <c r="K119" s="96"/>
      <c r="L119" s="96"/>
      <c r="M119" s="96"/>
      <c r="N119" s="96"/>
    </row>
  </sheetData>
  <sheetProtection/>
  <mergeCells count="22">
    <mergeCell ref="I101:J101"/>
    <mergeCell ref="I102:J102"/>
    <mergeCell ref="H98:M98"/>
    <mergeCell ref="D90:E90"/>
    <mergeCell ref="D91:E91"/>
    <mergeCell ref="D92:E92"/>
    <mergeCell ref="D93:E93"/>
    <mergeCell ref="D94:E94"/>
    <mergeCell ref="I100:J100"/>
    <mergeCell ref="S1:S2"/>
    <mergeCell ref="K102:M102"/>
    <mergeCell ref="P5:P6"/>
    <mergeCell ref="P1:P2"/>
    <mergeCell ref="Q1:Q2"/>
    <mergeCell ref="R1:R2"/>
    <mergeCell ref="D83:E83"/>
    <mergeCell ref="D84:E84"/>
    <mergeCell ref="D85:E85"/>
    <mergeCell ref="D86:E86"/>
    <mergeCell ref="D87:E87"/>
    <mergeCell ref="D88:E88"/>
    <mergeCell ref="D89:E8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5" sqref="E25:E32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7109375" style="1" customWidth="1"/>
    <col min="16" max="16384" width="9.140625" style="1" customWidth="1"/>
  </cols>
  <sheetData>
    <row r="1" spans="1:15" ht="15" customHeight="1">
      <c r="A1" s="3" t="s">
        <v>39</v>
      </c>
      <c r="B1" s="211" t="s">
        <v>213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ht="15">
      <c r="A2" s="2"/>
    </row>
    <row r="3" spans="1:15" ht="28.5" customHeight="1">
      <c r="A3" s="192" t="s">
        <v>1</v>
      </c>
      <c r="B3" s="192" t="s">
        <v>2</v>
      </c>
      <c r="C3" s="192" t="s">
        <v>3</v>
      </c>
      <c r="D3" s="192" t="s">
        <v>4</v>
      </c>
      <c r="E3" s="192" t="str">
        <f>'1 день'!E3:E4</f>
        <v>Выход блюда</v>
      </c>
      <c r="F3" s="192" t="str">
        <f>'1 день'!F3:F4</f>
        <v>Энергетическая ценность (Ккал)</v>
      </c>
      <c r="G3" s="192" t="str">
        <f>'1 день'!G3:I3</f>
        <v>Пищевые вещества (г)</v>
      </c>
      <c r="H3" s="192"/>
      <c r="I3" s="192"/>
      <c r="J3" s="192" t="str">
        <f>'1 день'!J3:N3</f>
        <v>Минеральные вещества и витамины</v>
      </c>
      <c r="K3" s="192"/>
      <c r="L3" s="192"/>
      <c r="M3" s="192"/>
      <c r="N3" s="192"/>
      <c r="O3" s="192" t="str">
        <f>'1 день'!O3:O4</f>
        <v>№ рецептуры</v>
      </c>
    </row>
    <row r="4" spans="1:15" ht="33.75" customHeight="1">
      <c r="A4" s="192"/>
      <c r="B4" s="192"/>
      <c r="C4" s="192"/>
      <c r="D4" s="192"/>
      <c r="E4" s="192"/>
      <c r="F4" s="192"/>
      <c r="G4" s="102" t="s">
        <v>11</v>
      </c>
      <c r="H4" s="102" t="s">
        <v>12</v>
      </c>
      <c r="I4" s="102" t="s">
        <v>13</v>
      </c>
      <c r="J4" s="102" t="s">
        <v>5</v>
      </c>
      <c r="K4" s="102" t="s">
        <v>6</v>
      </c>
      <c r="L4" s="102" t="s">
        <v>7</v>
      </c>
      <c r="M4" s="102" t="s">
        <v>8</v>
      </c>
      <c r="N4" s="102" t="s">
        <v>9</v>
      </c>
      <c r="O4" s="192"/>
    </row>
    <row r="5" spans="1:15" ht="15">
      <c r="A5" s="80" t="s">
        <v>14</v>
      </c>
      <c r="B5" s="81"/>
      <c r="C5" s="81"/>
      <c r="D5" s="81"/>
      <c r="E5" s="81"/>
      <c r="F5" s="81"/>
      <c r="G5" s="81"/>
      <c r="H5" s="81"/>
      <c r="I5" s="82"/>
      <c r="J5" s="81"/>
      <c r="K5" s="81"/>
      <c r="L5" s="81"/>
      <c r="M5" s="81"/>
      <c r="N5" s="81"/>
      <c r="O5" s="74"/>
    </row>
    <row r="6" spans="1:15" ht="15" customHeight="1">
      <c r="A6" s="201" t="s">
        <v>243</v>
      </c>
      <c r="B6" s="18" t="s">
        <v>58</v>
      </c>
      <c r="C6" s="103">
        <v>10</v>
      </c>
      <c r="D6" s="103">
        <v>10</v>
      </c>
      <c r="E6" s="200">
        <v>150</v>
      </c>
      <c r="F6" s="103">
        <v>33.5</v>
      </c>
      <c r="G6" s="103">
        <v>1.07</v>
      </c>
      <c r="H6" s="103">
        <v>0.13</v>
      </c>
      <c r="I6" s="103">
        <v>6.84</v>
      </c>
      <c r="J6" s="103">
        <v>1.8</v>
      </c>
      <c r="K6" s="103">
        <v>0.42</v>
      </c>
      <c r="L6" s="103">
        <v>0.017</v>
      </c>
      <c r="M6" s="103">
        <v>0.008</v>
      </c>
      <c r="N6" s="75">
        <f>$D$6*Таблица!L9</f>
        <v>0</v>
      </c>
      <c r="O6" s="193" t="s">
        <v>244</v>
      </c>
    </row>
    <row r="7" spans="1:15" ht="15">
      <c r="A7" s="201"/>
      <c r="B7" s="18" t="s">
        <v>18</v>
      </c>
      <c r="C7" s="103">
        <v>130</v>
      </c>
      <c r="D7" s="103">
        <v>130</v>
      </c>
      <c r="E7" s="200"/>
      <c r="F7" s="103">
        <f>$D$7*Таблица!D19</f>
        <v>67.60000000000001</v>
      </c>
      <c r="G7" s="103">
        <f>$D$7*Таблица!E19</f>
        <v>3.64</v>
      </c>
      <c r="H7" s="103">
        <f>$D$7*Таблица!F19</f>
        <v>3.25</v>
      </c>
      <c r="I7" s="103">
        <f>$D$7*Таблица!G19</f>
        <v>6.11</v>
      </c>
      <c r="J7" s="103">
        <f>$D$7*Таблица!H19</f>
        <v>157.29999999999998</v>
      </c>
      <c r="K7" s="103">
        <f>$D$7*Таблица!I19</f>
        <v>0.13</v>
      </c>
      <c r="L7" s="103">
        <f>$D$7*Таблица!J19</f>
        <v>0.039</v>
      </c>
      <c r="M7" s="103">
        <f>$D$7*Таблица!K19</f>
        <v>0.16899999999999998</v>
      </c>
      <c r="N7" s="75">
        <f>$D$7*Таблица!L19</f>
        <v>0.13</v>
      </c>
      <c r="O7" s="195"/>
    </row>
    <row r="8" spans="1:15" ht="15">
      <c r="A8" s="201"/>
      <c r="B8" s="18" t="s">
        <v>16</v>
      </c>
      <c r="C8" s="103">
        <v>3</v>
      </c>
      <c r="D8" s="103">
        <v>3</v>
      </c>
      <c r="E8" s="200"/>
      <c r="F8" s="103">
        <f>$D$8*Таблица!D24</f>
        <v>22.02</v>
      </c>
      <c r="G8" s="103">
        <f>$D$8*Таблица!E24</f>
        <v>0.012</v>
      </c>
      <c r="H8" s="103">
        <f>$D$8*Таблица!F24</f>
        <v>2.355</v>
      </c>
      <c r="I8" s="103">
        <f>$D$8*Таблица!G24</f>
        <v>0.015</v>
      </c>
      <c r="J8" s="103">
        <f>$D$8*Таблица!H24</f>
        <v>0.72</v>
      </c>
      <c r="K8" s="103">
        <f>$D$8*Таблица!I24</f>
        <v>0.06</v>
      </c>
      <c r="L8" s="103">
        <f>$D$8*Таблица!J24</f>
        <v>0.003</v>
      </c>
      <c r="M8" s="103">
        <f>$D$8*Таблица!K24</f>
        <v>0.003</v>
      </c>
      <c r="N8" s="75">
        <f>$D$8*Таблица!L24</f>
        <v>0</v>
      </c>
      <c r="O8" s="195"/>
    </row>
    <row r="9" spans="1:15" ht="15">
      <c r="A9" s="201"/>
      <c r="B9" s="18" t="s">
        <v>17</v>
      </c>
      <c r="C9" s="103">
        <v>5.6</v>
      </c>
      <c r="D9" s="103">
        <v>5.6</v>
      </c>
      <c r="E9" s="200"/>
      <c r="F9" s="103">
        <f>$D$9*Таблица!D15</f>
        <v>21.224</v>
      </c>
      <c r="G9" s="103">
        <f>$D$9*Таблица!E15</f>
        <v>0</v>
      </c>
      <c r="H9" s="103">
        <f>$D$9*Таблица!F15</f>
        <v>0</v>
      </c>
      <c r="I9" s="103">
        <f>$D$9*Таблица!G15</f>
        <v>5.5888</v>
      </c>
      <c r="J9" s="103">
        <f>$D$9*Таблица!H15</f>
        <v>0.11199999999999999</v>
      </c>
      <c r="K9" s="103">
        <f>$D$9*Таблица!I15</f>
        <v>0.16799999999999998</v>
      </c>
      <c r="L9" s="103">
        <f>$D$9*Таблица!J15</f>
        <v>0</v>
      </c>
      <c r="M9" s="103">
        <f>$D$9*Таблица!K15</f>
        <v>0</v>
      </c>
      <c r="N9" s="75">
        <f>$D$9*Таблица!L15</f>
        <v>0</v>
      </c>
      <c r="O9" s="194"/>
    </row>
    <row r="10" spans="1:15" ht="30">
      <c r="A10" s="201" t="s">
        <v>234</v>
      </c>
      <c r="B10" s="18" t="s">
        <v>29</v>
      </c>
      <c r="C10" s="103">
        <v>20</v>
      </c>
      <c r="D10" s="103">
        <v>20</v>
      </c>
      <c r="E10" s="212" t="s">
        <v>235</v>
      </c>
      <c r="F10" s="103">
        <f>$D$10*Таблица!D2</f>
        <v>52.400000000000006</v>
      </c>
      <c r="G10" s="103">
        <f>$D$10*Таблица!E2</f>
        <v>1.54</v>
      </c>
      <c r="H10" s="103">
        <f>$D$10*Таблица!F2</f>
        <v>0.6</v>
      </c>
      <c r="I10" s="103">
        <f>$D$10*Таблица!G2</f>
        <v>9.96</v>
      </c>
      <c r="J10" s="103">
        <f>$D$10*Таблица!H2</f>
        <v>4</v>
      </c>
      <c r="K10" s="103">
        <f>$D$10*Таблица!I2</f>
        <v>0.18</v>
      </c>
      <c r="L10" s="103">
        <f>$D$10*Таблица!J2</f>
        <v>0.022000000000000002</v>
      </c>
      <c r="M10" s="103">
        <f>$D$10*Таблица!K2</f>
        <v>0.016</v>
      </c>
      <c r="N10" s="75">
        <f>$D$10*Таблица!L2</f>
        <v>0</v>
      </c>
      <c r="O10" s="193">
        <v>2</v>
      </c>
    </row>
    <row r="11" spans="1:15" ht="15">
      <c r="A11" s="201"/>
      <c r="B11" s="18" t="s">
        <v>16</v>
      </c>
      <c r="C11" s="110">
        <v>3</v>
      </c>
      <c r="D11" s="110">
        <v>3</v>
      </c>
      <c r="E11" s="212"/>
      <c r="F11" s="110">
        <v>22.02</v>
      </c>
      <c r="G11" s="110">
        <v>0.012</v>
      </c>
      <c r="H11" s="110">
        <v>2.355</v>
      </c>
      <c r="I11" s="110">
        <v>0.015</v>
      </c>
      <c r="J11" s="110">
        <v>0.72</v>
      </c>
      <c r="K11" s="110">
        <v>0.06</v>
      </c>
      <c r="L11" s="110">
        <v>0.003</v>
      </c>
      <c r="M11" s="110">
        <v>0.003</v>
      </c>
      <c r="N11" s="75">
        <v>0</v>
      </c>
      <c r="O11" s="195"/>
    </row>
    <row r="12" spans="1:15" ht="15">
      <c r="A12" s="201"/>
      <c r="B12" s="18" t="s">
        <v>40</v>
      </c>
      <c r="C12" s="103">
        <v>6</v>
      </c>
      <c r="D12" s="103">
        <v>6</v>
      </c>
      <c r="E12" s="212"/>
      <c r="F12" s="103">
        <f>$D$12*Таблица!D25</f>
        <v>21.6</v>
      </c>
      <c r="G12" s="103">
        <f>$D$12*Таблица!E25</f>
        <v>1.3800000000000001</v>
      </c>
      <c r="H12" s="103">
        <f>$D$12*Таблица!F25</f>
        <v>1.7399999999999998</v>
      </c>
      <c r="I12" s="103">
        <f>$D$12*Таблица!G25</f>
        <v>0</v>
      </c>
      <c r="J12" s="103">
        <f>$D$12*Таблица!H25</f>
        <v>114</v>
      </c>
      <c r="K12" s="103">
        <f>$D$12*Таблица!I25</f>
        <v>0.036000000000000004</v>
      </c>
      <c r="L12" s="103">
        <f>$D$12*Таблица!J25</f>
        <v>0.0024000000000000002</v>
      </c>
      <c r="M12" s="103">
        <f>$D$12*Таблица!K25</f>
        <v>0.018000000000000002</v>
      </c>
      <c r="N12" s="75">
        <f>$D$12*Таблица!L25</f>
        <v>0.096</v>
      </c>
      <c r="O12" s="194"/>
    </row>
    <row r="13" spans="1:15" ht="15">
      <c r="A13" s="201" t="s">
        <v>154</v>
      </c>
      <c r="B13" s="18" t="s">
        <v>50</v>
      </c>
      <c r="C13" s="103">
        <v>1</v>
      </c>
      <c r="D13" s="103">
        <v>1</v>
      </c>
      <c r="E13" s="200">
        <v>150</v>
      </c>
      <c r="F13" s="103">
        <f>$D$13*Таблица!D61</f>
        <v>3.78</v>
      </c>
      <c r="G13" s="103">
        <f>$D$13*Таблица!E61</f>
        <v>0.242</v>
      </c>
      <c r="H13" s="103">
        <f>$D$13*Таблица!F61</f>
        <v>0.175</v>
      </c>
      <c r="I13" s="103">
        <f>$D$13*Таблица!G61</f>
        <v>0.279</v>
      </c>
      <c r="J13" s="103">
        <f>$D$13*Таблица!H61</f>
        <v>0.18</v>
      </c>
      <c r="K13" s="103">
        <f>$D$13*Таблица!I61</f>
        <v>0.11</v>
      </c>
      <c r="L13" s="103">
        <f>$D$13*Таблица!J61</f>
        <v>0.001</v>
      </c>
      <c r="M13" s="103">
        <f>$D$13*Таблица!K61</f>
        <v>0.003</v>
      </c>
      <c r="N13" s="75">
        <f>$D$13*Таблица!L61</f>
        <v>0</v>
      </c>
      <c r="O13" s="193">
        <v>264</v>
      </c>
    </row>
    <row r="14" spans="1:15" ht="15">
      <c r="A14" s="201"/>
      <c r="B14" s="18" t="s">
        <v>17</v>
      </c>
      <c r="C14" s="103">
        <v>8</v>
      </c>
      <c r="D14" s="103">
        <v>8</v>
      </c>
      <c r="E14" s="200"/>
      <c r="F14" s="103">
        <f>$D$14*Таблица!D15</f>
        <v>30.32</v>
      </c>
      <c r="G14" s="103">
        <f>$D$14*Таблица!E15</f>
        <v>0</v>
      </c>
      <c r="H14" s="103">
        <f>$D$14*Таблица!F15</f>
        <v>0</v>
      </c>
      <c r="I14" s="103">
        <f>$D$14*Таблица!G15</f>
        <v>7.984</v>
      </c>
      <c r="J14" s="103">
        <f>$D$14*Таблица!H15</f>
        <v>0.16</v>
      </c>
      <c r="K14" s="103">
        <f>$D$14*Таблица!I15</f>
        <v>0.24</v>
      </c>
      <c r="L14" s="103">
        <f>$D$14*Таблица!J15</f>
        <v>0</v>
      </c>
      <c r="M14" s="103">
        <f>$D$14*Таблица!K15</f>
        <v>0</v>
      </c>
      <c r="N14" s="75">
        <f>$D$14*Таблица!L15</f>
        <v>0</v>
      </c>
      <c r="O14" s="195"/>
    </row>
    <row r="15" spans="1:15" ht="15">
      <c r="A15" s="201"/>
      <c r="B15" s="18" t="s">
        <v>18</v>
      </c>
      <c r="C15" s="103">
        <v>120</v>
      </c>
      <c r="D15" s="103">
        <v>120</v>
      </c>
      <c r="E15" s="200"/>
      <c r="F15" s="103">
        <f>$D$15*Таблица!D19</f>
        <v>62.400000000000006</v>
      </c>
      <c r="G15" s="103">
        <f>$D$15*Таблица!E19</f>
        <v>3.36</v>
      </c>
      <c r="H15" s="103">
        <f>$D$15*Таблица!F19</f>
        <v>3</v>
      </c>
      <c r="I15" s="103">
        <f>$D$15*Таблица!G19</f>
        <v>5.64</v>
      </c>
      <c r="J15" s="103">
        <f>$D$15*Таблица!H19</f>
        <v>145.2</v>
      </c>
      <c r="K15" s="103">
        <f>$D$15*Таблица!I19</f>
        <v>0.12</v>
      </c>
      <c r="L15" s="103">
        <f>$D$15*Таблица!J19</f>
        <v>0.036</v>
      </c>
      <c r="M15" s="103">
        <f>$D$15*Таблица!K19</f>
        <v>0.156</v>
      </c>
      <c r="N15" s="75">
        <f>$D$15*Таблица!L19</f>
        <v>0.12</v>
      </c>
      <c r="O15" s="194"/>
    </row>
    <row r="16" spans="1:15" s="15" customFormat="1" ht="14.25">
      <c r="A16" s="76" t="s">
        <v>37</v>
      </c>
      <c r="B16" s="63"/>
      <c r="C16" s="77"/>
      <c r="D16" s="77"/>
      <c r="E16" s="65">
        <f>E6+E13+16</f>
        <v>316</v>
      </c>
      <c r="F16" s="78">
        <f aca="true" t="shared" si="0" ref="F16:N16">SUM(F6:F15)</f>
        <v>336.86400000000003</v>
      </c>
      <c r="G16" s="78">
        <f t="shared" si="0"/>
        <v>11.255999999999998</v>
      </c>
      <c r="H16" s="78">
        <f t="shared" si="0"/>
        <v>13.605</v>
      </c>
      <c r="I16" s="78">
        <f t="shared" si="0"/>
        <v>42.4318</v>
      </c>
      <c r="J16" s="78">
        <f t="shared" si="0"/>
        <v>424.192</v>
      </c>
      <c r="K16" s="78">
        <f t="shared" si="0"/>
        <v>1.524</v>
      </c>
      <c r="L16" s="78">
        <f t="shared" si="0"/>
        <v>0.12340000000000001</v>
      </c>
      <c r="M16" s="78">
        <f t="shared" si="0"/>
        <v>0.376</v>
      </c>
      <c r="N16" s="79">
        <f t="shared" si="0"/>
        <v>0.346</v>
      </c>
      <c r="O16" s="63"/>
    </row>
    <row r="17" spans="1:15" ht="15">
      <c r="A17" s="72" t="s">
        <v>19</v>
      </c>
      <c r="B17" s="64"/>
      <c r="C17" s="64"/>
      <c r="D17" s="64"/>
      <c r="E17" s="64"/>
      <c r="F17" s="64"/>
      <c r="G17" s="64"/>
      <c r="H17" s="64"/>
      <c r="I17" s="73"/>
      <c r="J17" s="64"/>
      <c r="K17" s="64"/>
      <c r="L17" s="64"/>
      <c r="M17" s="64"/>
      <c r="N17" s="64"/>
      <c r="O17" s="74"/>
    </row>
    <row r="18" spans="1:15" ht="15">
      <c r="A18" s="106" t="s">
        <v>20</v>
      </c>
      <c r="B18" s="18" t="s">
        <v>38</v>
      </c>
      <c r="C18" s="103">
        <v>135</v>
      </c>
      <c r="D18" s="103">
        <v>135</v>
      </c>
      <c r="E18" s="105">
        <v>135</v>
      </c>
      <c r="F18" s="103">
        <f>$D$18*Таблица!D22</f>
        <v>68.85</v>
      </c>
      <c r="G18" s="103">
        <f>$D$18*Таблица!E22</f>
        <v>3.7800000000000002</v>
      </c>
      <c r="H18" s="103">
        <f>$D$18*Таблица!F22</f>
        <v>3.375</v>
      </c>
      <c r="I18" s="103">
        <f>$D$18*Таблица!G22</f>
        <v>5.67</v>
      </c>
      <c r="J18" s="103">
        <f>$D$18*Таблица!H22</f>
        <v>163.35</v>
      </c>
      <c r="K18" s="103">
        <f>$D$18*Таблица!I22</f>
        <v>0.135</v>
      </c>
      <c r="L18" s="103">
        <f>$D$18*Таблица!J22</f>
        <v>0.040499999999999994</v>
      </c>
      <c r="M18" s="103">
        <f>$D$18*Таблица!K22</f>
        <v>0.1755</v>
      </c>
      <c r="N18" s="75">
        <f>$D$18*Таблица!L22</f>
        <v>0.135</v>
      </c>
      <c r="O18" s="111" t="s">
        <v>258</v>
      </c>
    </row>
    <row r="19" spans="1:15" s="15" customFormat="1" ht="14.25">
      <c r="A19" s="76" t="s">
        <v>37</v>
      </c>
      <c r="B19" s="63"/>
      <c r="C19" s="77"/>
      <c r="D19" s="77"/>
      <c r="E19" s="65">
        <f>E18</f>
        <v>135</v>
      </c>
      <c r="F19" s="78">
        <f aca="true" t="shared" si="1" ref="F19:N19">SUM(F18)</f>
        <v>68.85</v>
      </c>
      <c r="G19" s="78">
        <f t="shared" si="1"/>
        <v>3.7800000000000002</v>
      </c>
      <c r="H19" s="78">
        <f t="shared" si="1"/>
        <v>3.375</v>
      </c>
      <c r="I19" s="78">
        <f t="shared" si="1"/>
        <v>5.67</v>
      </c>
      <c r="J19" s="78">
        <f t="shared" si="1"/>
        <v>163.35</v>
      </c>
      <c r="K19" s="78">
        <f t="shared" si="1"/>
        <v>0.135</v>
      </c>
      <c r="L19" s="78">
        <f t="shared" si="1"/>
        <v>0.040499999999999994</v>
      </c>
      <c r="M19" s="78">
        <f t="shared" si="1"/>
        <v>0.1755</v>
      </c>
      <c r="N19" s="79">
        <f t="shared" si="1"/>
        <v>0.135</v>
      </c>
      <c r="O19" s="63"/>
    </row>
    <row r="20" spans="1:15" ht="15">
      <c r="A20" s="72" t="s">
        <v>21</v>
      </c>
      <c r="B20" s="64"/>
      <c r="C20" s="64"/>
      <c r="D20" s="64"/>
      <c r="E20" s="64"/>
      <c r="F20" s="64"/>
      <c r="G20" s="64"/>
      <c r="H20" s="64"/>
      <c r="I20" s="73"/>
      <c r="J20" s="64"/>
      <c r="K20" s="64"/>
      <c r="L20" s="64"/>
      <c r="M20" s="64"/>
      <c r="N20" s="64"/>
      <c r="O20" s="74"/>
    </row>
    <row r="21" spans="1:15" ht="15" customHeight="1">
      <c r="A21" s="204" t="s">
        <v>262</v>
      </c>
      <c r="B21" s="204" t="s">
        <v>42</v>
      </c>
      <c r="C21" s="209">
        <v>44</v>
      </c>
      <c r="D21" s="209">
        <v>28</v>
      </c>
      <c r="E21" s="209">
        <v>30</v>
      </c>
      <c r="F21" s="209">
        <v>7.56</v>
      </c>
      <c r="G21" s="209">
        <v>0.5</v>
      </c>
      <c r="H21" s="209">
        <v>0.028</v>
      </c>
      <c r="I21" s="209">
        <v>1.316</v>
      </c>
      <c r="J21" s="209">
        <v>13.44</v>
      </c>
      <c r="K21" s="209">
        <v>0.28</v>
      </c>
      <c r="L21" s="209">
        <v>0.0168</v>
      </c>
      <c r="M21" s="209">
        <v>0.014</v>
      </c>
      <c r="N21" s="209">
        <v>14</v>
      </c>
      <c r="O21" s="197">
        <v>5</v>
      </c>
    </row>
    <row r="22" spans="1:15" ht="15">
      <c r="A22" s="215"/>
      <c r="B22" s="215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198"/>
    </row>
    <row r="23" spans="1:15" ht="15">
      <c r="A23" s="215"/>
      <c r="B23" s="205"/>
      <c r="C23" s="210"/>
      <c r="D23" s="210"/>
      <c r="E23" s="216"/>
      <c r="F23" s="210"/>
      <c r="G23" s="210"/>
      <c r="H23" s="210"/>
      <c r="I23" s="210"/>
      <c r="J23" s="210"/>
      <c r="K23" s="210"/>
      <c r="L23" s="210"/>
      <c r="M23" s="210"/>
      <c r="N23" s="210"/>
      <c r="O23" s="198"/>
    </row>
    <row r="24" spans="1:15" ht="15">
      <c r="A24" s="205"/>
      <c r="B24" s="159" t="s">
        <v>23</v>
      </c>
      <c r="C24" s="158">
        <v>2</v>
      </c>
      <c r="D24" s="158">
        <v>2</v>
      </c>
      <c r="E24" s="210"/>
      <c r="F24" s="158">
        <v>17.98</v>
      </c>
      <c r="G24" s="158">
        <v>0</v>
      </c>
      <c r="H24" s="158">
        <v>1.998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24">
        <v>0</v>
      </c>
      <c r="O24" s="199"/>
    </row>
    <row r="25" spans="1:15" ht="15" customHeight="1">
      <c r="A25" s="201" t="s">
        <v>263</v>
      </c>
      <c r="B25" s="18" t="s">
        <v>25</v>
      </c>
      <c r="C25" s="103">
        <v>20</v>
      </c>
      <c r="D25" s="103">
        <v>20</v>
      </c>
      <c r="E25" s="200">
        <v>150</v>
      </c>
      <c r="F25" s="103">
        <f>$D$25*Таблица!D30</f>
        <v>6.800000000000001</v>
      </c>
      <c r="G25" s="103">
        <f>$D$25*Таблица!E30</f>
        <v>0.26</v>
      </c>
      <c r="H25" s="103">
        <f>$D$25*Таблица!F30</f>
        <v>0.02</v>
      </c>
      <c r="I25" s="103">
        <f>$D$25*Таблица!G30</f>
        <v>1.6800000000000002</v>
      </c>
      <c r="J25" s="103">
        <f>$D$25*Таблица!H30</f>
        <v>10.2</v>
      </c>
      <c r="K25" s="103">
        <f>$D$25*Таблица!I30</f>
        <v>0.24</v>
      </c>
      <c r="L25" s="103">
        <f>$D$25*Таблица!J30</f>
        <v>0.011999999999999999</v>
      </c>
      <c r="M25" s="103">
        <f>$D$25*Таблица!K30</f>
        <v>0.014</v>
      </c>
      <c r="N25" s="75">
        <f>$D$25*Таблица!L30</f>
        <v>1</v>
      </c>
      <c r="O25" s="193">
        <v>99</v>
      </c>
    </row>
    <row r="26" spans="1:15" ht="15">
      <c r="A26" s="201"/>
      <c r="B26" s="18" t="s">
        <v>26</v>
      </c>
      <c r="C26" s="103">
        <v>60</v>
      </c>
      <c r="D26" s="103">
        <v>60</v>
      </c>
      <c r="E26" s="200"/>
      <c r="F26" s="103">
        <f>$D$26*Таблица!D34</f>
        <v>48</v>
      </c>
      <c r="G26" s="103">
        <f>$D$26*Таблица!E34</f>
        <v>1.2</v>
      </c>
      <c r="H26" s="103">
        <f>$D$26*Таблица!F34</f>
        <v>0.24</v>
      </c>
      <c r="I26" s="103">
        <f>$D$26*Таблица!G34</f>
        <v>10.379999999999999</v>
      </c>
      <c r="J26" s="103">
        <f>$D$26*Таблица!H34</f>
        <v>6</v>
      </c>
      <c r="K26" s="103">
        <f>$D$26*Таблица!I34</f>
        <v>0.5399999999999999</v>
      </c>
      <c r="L26" s="103">
        <f>$D$26*Таблица!J34</f>
        <v>0.072</v>
      </c>
      <c r="M26" s="103">
        <f>$D$26*Таблица!K34</f>
        <v>0.03</v>
      </c>
      <c r="N26" s="75">
        <f>$D$26*Таблица!L34</f>
        <v>12</v>
      </c>
      <c r="O26" s="195"/>
    </row>
    <row r="27" spans="1:15" ht="15">
      <c r="A27" s="201"/>
      <c r="B27" s="18" t="s">
        <v>36</v>
      </c>
      <c r="C27" s="103">
        <v>26</v>
      </c>
      <c r="D27" s="103">
        <v>20</v>
      </c>
      <c r="E27" s="200"/>
      <c r="F27" s="103">
        <f>$D$27*Таблица!D45</f>
        <v>48.2</v>
      </c>
      <c r="G27" s="103">
        <f>$D$27*Таблица!E45</f>
        <v>3.6399999999999997</v>
      </c>
      <c r="H27" s="103">
        <f>$D$27*Таблица!F45</f>
        <v>3.6799999999999997</v>
      </c>
      <c r="I27" s="103">
        <f>$D$27*Таблица!G45</f>
        <v>0.14</v>
      </c>
      <c r="J27" s="103">
        <f>$D$27*Таблица!H45</f>
        <v>3.2</v>
      </c>
      <c r="K27" s="103">
        <f>$D$27*Таблица!I45</f>
        <v>0.6</v>
      </c>
      <c r="L27" s="103">
        <f>$D$27*Таблица!J45</f>
        <v>0.014</v>
      </c>
      <c r="M27" s="103">
        <f>$D$27*Таблица!K45</f>
        <v>0.03</v>
      </c>
      <c r="N27" s="75">
        <f>$D$27*Таблица!L45</f>
        <v>0</v>
      </c>
      <c r="O27" s="195"/>
    </row>
    <row r="28" spans="1:15" ht="15">
      <c r="A28" s="201"/>
      <c r="B28" s="18" t="s">
        <v>24</v>
      </c>
      <c r="C28" s="103">
        <v>20</v>
      </c>
      <c r="D28" s="103">
        <v>20</v>
      </c>
      <c r="E28" s="200"/>
      <c r="F28" s="103">
        <f>$D$28*Таблица!D29</f>
        <v>8.2</v>
      </c>
      <c r="G28" s="103">
        <f>$D$28*Таблица!E29</f>
        <v>0.28</v>
      </c>
      <c r="H28" s="103">
        <f>$D$28*Таблица!F29</f>
        <v>0</v>
      </c>
      <c r="I28" s="103">
        <f>$D$28*Таблица!G29</f>
        <v>1.8199999999999998</v>
      </c>
      <c r="J28" s="103">
        <f>$D$28*Таблица!H29</f>
        <v>6.2</v>
      </c>
      <c r="K28" s="103">
        <f>$D$28*Таблица!I29</f>
        <v>0.16</v>
      </c>
      <c r="L28" s="103">
        <f>$D$28*Таблица!J29</f>
        <v>0.01</v>
      </c>
      <c r="M28" s="103">
        <f>$D$28*Таблица!K29</f>
        <v>0.004</v>
      </c>
      <c r="N28" s="75">
        <f>$D$28*Таблица!L29</f>
        <v>2</v>
      </c>
      <c r="O28" s="195"/>
    </row>
    <row r="29" spans="1:15" ht="15">
      <c r="A29" s="201"/>
      <c r="B29" s="204" t="s">
        <v>143</v>
      </c>
      <c r="C29" s="209">
        <v>10</v>
      </c>
      <c r="D29" s="209">
        <v>10</v>
      </c>
      <c r="E29" s="200"/>
      <c r="F29" s="209">
        <v>4</v>
      </c>
      <c r="G29" s="209">
        <v>0.32</v>
      </c>
      <c r="H29" s="209">
        <v>0.02</v>
      </c>
      <c r="I29" s="209">
        <v>0.65</v>
      </c>
      <c r="J29" s="209">
        <v>1.6</v>
      </c>
      <c r="K29" s="209">
        <v>0.02</v>
      </c>
      <c r="L29" s="209">
        <v>0.011</v>
      </c>
      <c r="M29" s="209">
        <v>0.07</v>
      </c>
      <c r="N29" s="209">
        <v>1</v>
      </c>
      <c r="O29" s="195"/>
    </row>
    <row r="30" spans="1:15" ht="15">
      <c r="A30" s="201"/>
      <c r="B30" s="205"/>
      <c r="C30" s="210"/>
      <c r="D30" s="210"/>
      <c r="E30" s="200"/>
      <c r="F30" s="210"/>
      <c r="G30" s="210"/>
      <c r="H30" s="210"/>
      <c r="I30" s="210"/>
      <c r="J30" s="210"/>
      <c r="K30" s="210"/>
      <c r="L30" s="210"/>
      <c r="M30" s="210"/>
      <c r="N30" s="210"/>
      <c r="O30" s="195"/>
    </row>
    <row r="31" spans="1:15" ht="15">
      <c r="A31" s="201"/>
      <c r="B31" s="18" t="s">
        <v>16</v>
      </c>
      <c r="C31" s="103">
        <v>3</v>
      </c>
      <c r="D31" s="103">
        <v>3</v>
      </c>
      <c r="E31" s="200"/>
      <c r="F31" s="103">
        <f>$D$31*Таблица!D24</f>
        <v>22.02</v>
      </c>
      <c r="G31" s="103">
        <f>$D$31*Таблица!E24</f>
        <v>0.012</v>
      </c>
      <c r="H31" s="103">
        <f>$D$31*Таблица!F24</f>
        <v>2.355</v>
      </c>
      <c r="I31" s="103">
        <f>$D$31*Таблица!G24</f>
        <v>0.015</v>
      </c>
      <c r="J31" s="103">
        <f>$D$31*Таблица!H24</f>
        <v>0.72</v>
      </c>
      <c r="K31" s="103">
        <f>$D$31*Таблица!I24</f>
        <v>0.06</v>
      </c>
      <c r="L31" s="103">
        <f>$D$31*Таблица!J24</f>
        <v>0.003</v>
      </c>
      <c r="M31" s="103">
        <f>$D$31*Таблица!K24</f>
        <v>0.003</v>
      </c>
      <c r="N31" s="75">
        <f>$D$31*Таблица!L24</f>
        <v>0</v>
      </c>
      <c r="O31" s="195"/>
    </row>
    <row r="32" spans="1:15" ht="15">
      <c r="A32" s="201"/>
      <c r="B32" s="18" t="s">
        <v>23</v>
      </c>
      <c r="C32" s="103">
        <v>2.2</v>
      </c>
      <c r="D32" s="103">
        <v>2.2</v>
      </c>
      <c r="E32" s="200"/>
      <c r="F32" s="103">
        <f>$D$32*Таблица!D26</f>
        <v>19.778000000000002</v>
      </c>
      <c r="G32" s="103">
        <f>$D$32*Таблица!E26</f>
        <v>0</v>
      </c>
      <c r="H32" s="103">
        <f>$D$32*Таблица!F26</f>
        <v>2.1978</v>
      </c>
      <c r="I32" s="103">
        <f>$D$32*Таблица!G26</f>
        <v>0</v>
      </c>
      <c r="J32" s="103">
        <f>$D$32*Таблица!H26</f>
        <v>0</v>
      </c>
      <c r="K32" s="103">
        <f>$D$32*Таблица!I26</f>
        <v>0</v>
      </c>
      <c r="L32" s="103">
        <f>$D$32*Таблица!J26</f>
        <v>0</v>
      </c>
      <c r="M32" s="103">
        <f>$D$32*Таблица!K26</f>
        <v>0</v>
      </c>
      <c r="N32" s="75">
        <f>$D$32*Таблица!L26</f>
        <v>0</v>
      </c>
      <c r="O32" s="194"/>
    </row>
    <row r="33" spans="1:16" ht="30">
      <c r="A33" s="206" t="s">
        <v>250</v>
      </c>
      <c r="B33" s="18" t="s">
        <v>44</v>
      </c>
      <c r="C33" s="112">
        <v>68</v>
      </c>
      <c r="D33" s="112">
        <v>60</v>
      </c>
      <c r="E33" s="206">
        <v>120</v>
      </c>
      <c r="F33" s="112">
        <v>144.6</v>
      </c>
      <c r="G33" s="112">
        <v>10.92</v>
      </c>
      <c r="H33" s="112">
        <v>11.04</v>
      </c>
      <c r="I33" s="112">
        <v>0.42</v>
      </c>
      <c r="J33" s="112">
        <v>9.6</v>
      </c>
      <c r="K33" s="112">
        <v>1.8</v>
      </c>
      <c r="L33" s="112">
        <v>0.042</v>
      </c>
      <c r="M33" s="112">
        <v>0.09</v>
      </c>
      <c r="N33" s="75">
        <v>0</v>
      </c>
      <c r="O33" s="220">
        <v>128</v>
      </c>
      <c r="P33" s="145"/>
    </row>
    <row r="34" spans="1:15" ht="15">
      <c r="A34" s="208"/>
      <c r="B34" s="18" t="s">
        <v>15</v>
      </c>
      <c r="C34" s="112">
        <v>23</v>
      </c>
      <c r="D34" s="112">
        <v>23</v>
      </c>
      <c r="E34" s="208"/>
      <c r="F34" s="112">
        <v>75.9</v>
      </c>
      <c r="G34" s="112">
        <v>1.61</v>
      </c>
      <c r="H34" s="112">
        <v>0.23</v>
      </c>
      <c r="I34" s="112">
        <v>16.42</v>
      </c>
      <c r="J34" s="112">
        <v>5.5</v>
      </c>
      <c r="K34" s="112">
        <v>0.414</v>
      </c>
      <c r="L34" s="112">
        <v>0.018</v>
      </c>
      <c r="M34" s="112">
        <v>0.009</v>
      </c>
      <c r="N34" s="75">
        <v>0</v>
      </c>
      <c r="O34" s="221"/>
    </row>
    <row r="35" spans="1:15" ht="15">
      <c r="A35" s="208"/>
      <c r="B35" s="99" t="s">
        <v>25</v>
      </c>
      <c r="C35" s="154">
        <v>20</v>
      </c>
      <c r="D35" s="154">
        <v>20</v>
      </c>
      <c r="E35" s="208"/>
      <c r="F35" s="154">
        <v>6.8</v>
      </c>
      <c r="G35" s="154">
        <v>0.26</v>
      </c>
      <c r="H35" s="154">
        <v>0.02</v>
      </c>
      <c r="I35" s="154">
        <v>1.68</v>
      </c>
      <c r="J35" s="154">
        <v>10.2</v>
      </c>
      <c r="K35" s="154">
        <v>0.24</v>
      </c>
      <c r="L35" s="154">
        <v>0.012</v>
      </c>
      <c r="M35" s="154">
        <v>0.014</v>
      </c>
      <c r="N35" s="155">
        <v>1</v>
      </c>
      <c r="O35" s="221"/>
    </row>
    <row r="36" spans="1:15" ht="15">
      <c r="A36" s="208"/>
      <c r="B36" s="18" t="s">
        <v>24</v>
      </c>
      <c r="C36" s="103">
        <v>20</v>
      </c>
      <c r="D36" s="103">
        <v>20</v>
      </c>
      <c r="E36" s="208"/>
      <c r="F36" s="103">
        <v>8.2</v>
      </c>
      <c r="G36" s="103">
        <v>0.28</v>
      </c>
      <c r="H36" s="103">
        <v>0</v>
      </c>
      <c r="I36" s="103">
        <v>1.82</v>
      </c>
      <c r="J36" s="103">
        <v>6.2</v>
      </c>
      <c r="K36" s="103">
        <v>0.16</v>
      </c>
      <c r="L36" s="103">
        <v>0.01</v>
      </c>
      <c r="M36" s="103">
        <v>0.004</v>
      </c>
      <c r="N36" s="75">
        <v>2</v>
      </c>
      <c r="O36" s="221"/>
    </row>
    <row r="37" spans="1:15" ht="15">
      <c r="A37" s="208"/>
      <c r="B37" s="18" t="s">
        <v>16</v>
      </c>
      <c r="C37" s="103">
        <v>3</v>
      </c>
      <c r="D37" s="103">
        <v>3</v>
      </c>
      <c r="E37" s="208"/>
      <c r="F37" s="103">
        <v>22.02</v>
      </c>
      <c r="G37" s="103">
        <v>0.012</v>
      </c>
      <c r="H37" s="103">
        <v>2.355</v>
      </c>
      <c r="I37" s="103">
        <v>0.015</v>
      </c>
      <c r="J37" s="103">
        <v>0.72</v>
      </c>
      <c r="K37" s="103">
        <v>0.06</v>
      </c>
      <c r="L37" s="103">
        <v>0.003</v>
      </c>
      <c r="M37" s="103">
        <v>0.003</v>
      </c>
      <c r="N37" s="75">
        <f>$D$37*Таблица!L24</f>
        <v>0</v>
      </c>
      <c r="O37" s="221"/>
    </row>
    <row r="38" spans="1:15" ht="15">
      <c r="A38" s="207"/>
      <c r="B38" s="18" t="s">
        <v>23</v>
      </c>
      <c r="C38" s="103">
        <v>3</v>
      </c>
      <c r="D38" s="103">
        <v>3</v>
      </c>
      <c r="E38" s="207"/>
      <c r="F38" s="103">
        <f>$D$38*Таблица!D26</f>
        <v>26.97</v>
      </c>
      <c r="G38" s="103">
        <f>$D$38*Таблица!E26</f>
        <v>0</v>
      </c>
      <c r="H38" s="103">
        <f>$D$38*Таблица!F26</f>
        <v>2.997</v>
      </c>
      <c r="I38" s="103">
        <f>$D$38*Таблица!G26</f>
        <v>0</v>
      </c>
      <c r="J38" s="103">
        <f>$D$38*Таблица!H26</f>
        <v>0</v>
      </c>
      <c r="K38" s="103">
        <f>$D$38*Таблица!I26</f>
        <v>0</v>
      </c>
      <c r="L38" s="103">
        <f>$D$38*Таблица!J26</f>
        <v>0</v>
      </c>
      <c r="M38" s="103">
        <f>$D$38*Таблица!K26</f>
        <v>0</v>
      </c>
      <c r="N38" s="75">
        <f>$D$38*Таблица!L26</f>
        <v>0</v>
      </c>
      <c r="O38" s="222"/>
    </row>
    <row r="39" spans="1:15" ht="30">
      <c r="A39" s="201" t="s">
        <v>28</v>
      </c>
      <c r="B39" s="18" t="s">
        <v>29</v>
      </c>
      <c r="C39" s="103">
        <v>28</v>
      </c>
      <c r="D39" s="103">
        <v>28</v>
      </c>
      <c r="E39" s="103">
        <v>28</v>
      </c>
      <c r="F39" s="103">
        <f>$D$39*Таблица!D2</f>
        <v>73.36</v>
      </c>
      <c r="G39" s="103">
        <f>$D$39*Таблица!E2</f>
        <v>2.156</v>
      </c>
      <c r="H39" s="103">
        <f>$D$39*Таблица!F2</f>
        <v>0.84</v>
      </c>
      <c r="I39" s="103">
        <f>$D$39*Таблица!G2</f>
        <v>13.943999999999999</v>
      </c>
      <c r="J39" s="103">
        <f>$D$39*Таблица!H2</f>
        <v>5.6000000000000005</v>
      </c>
      <c r="K39" s="103">
        <f>$D$39*Таблица!I2</f>
        <v>0.252</v>
      </c>
      <c r="L39" s="103">
        <f>$D$39*Таблица!J2</f>
        <v>0.0308</v>
      </c>
      <c r="M39" s="103">
        <f>$D$39*Таблица!K2</f>
        <v>0.0224</v>
      </c>
      <c r="N39" s="75">
        <f>$D$39*Таблица!L2</f>
        <v>0</v>
      </c>
      <c r="O39" s="202"/>
    </row>
    <row r="40" spans="1:15" ht="30">
      <c r="A40" s="201"/>
      <c r="B40" s="18" t="s">
        <v>30</v>
      </c>
      <c r="C40" s="103">
        <v>32</v>
      </c>
      <c r="D40" s="103">
        <v>32</v>
      </c>
      <c r="E40" s="103">
        <v>32</v>
      </c>
      <c r="F40" s="103">
        <f>$D$40*Таблица!D3</f>
        <v>57.92</v>
      </c>
      <c r="G40" s="103">
        <f>$D$40*Таблица!E3</f>
        <v>2.112</v>
      </c>
      <c r="H40" s="103">
        <f>$D$40*Таблица!F3</f>
        <v>0.384</v>
      </c>
      <c r="I40" s="103">
        <f>$D$40*Таблица!G3</f>
        <v>10.944</v>
      </c>
      <c r="J40" s="103">
        <f>$D$40*Таблица!H3</f>
        <v>0.672</v>
      </c>
      <c r="K40" s="103">
        <f>$D$40*Таблица!I3</f>
        <v>0.64</v>
      </c>
      <c r="L40" s="103">
        <f>$D$40*Таблица!J3</f>
        <v>0.0256</v>
      </c>
      <c r="M40" s="103">
        <f>$D$40*Таблица!K3</f>
        <v>0.016</v>
      </c>
      <c r="N40" s="75">
        <f>$D$40*Таблица!L3</f>
        <v>0</v>
      </c>
      <c r="O40" s="203"/>
    </row>
    <row r="41" spans="1:15" ht="15">
      <c r="A41" s="201" t="s">
        <v>205</v>
      </c>
      <c r="B41" s="18" t="s">
        <v>17</v>
      </c>
      <c r="C41" s="103">
        <v>9</v>
      </c>
      <c r="D41" s="103">
        <v>9</v>
      </c>
      <c r="E41" s="200">
        <v>150</v>
      </c>
      <c r="F41" s="103">
        <f>$D$41*Таблица!D15</f>
        <v>34.11</v>
      </c>
      <c r="G41" s="103">
        <f>$D$41*Таблица!E15</f>
        <v>0</v>
      </c>
      <c r="H41" s="103">
        <f>$D$41*Таблица!F15</f>
        <v>0</v>
      </c>
      <c r="I41" s="103">
        <f>$D$41*Таблица!G15</f>
        <v>8.982</v>
      </c>
      <c r="J41" s="103">
        <f>$D$41*Таблица!H15</f>
        <v>0.18</v>
      </c>
      <c r="K41" s="103">
        <f>$D$41*Таблица!I15</f>
        <v>0.27</v>
      </c>
      <c r="L41" s="103">
        <f>$D$41*Таблица!J15</f>
        <v>0</v>
      </c>
      <c r="M41" s="103">
        <f>$D$41*Таблица!K15</f>
        <v>0</v>
      </c>
      <c r="N41" s="75">
        <f>$D$41*Таблица!L15</f>
        <v>0</v>
      </c>
      <c r="O41" s="193">
        <v>268</v>
      </c>
    </row>
    <row r="42" spans="1:15" ht="15">
      <c r="A42" s="201"/>
      <c r="B42" s="18" t="s">
        <v>135</v>
      </c>
      <c r="C42" s="103">
        <v>24</v>
      </c>
      <c r="D42" s="103">
        <v>24</v>
      </c>
      <c r="E42" s="200"/>
      <c r="F42" s="103">
        <f>$D$42*Таблица!D58</f>
        <v>57.12</v>
      </c>
      <c r="G42" s="103">
        <f>$D$42*Таблица!E58</f>
        <v>0.744</v>
      </c>
      <c r="H42" s="103">
        <f>$D$42*Таблица!F58</f>
        <v>0</v>
      </c>
      <c r="I42" s="103">
        <f>$D$42*Таблица!G58</f>
        <v>16.56</v>
      </c>
      <c r="J42" s="103">
        <f>$D$42*Таблица!H58</f>
        <v>19.200000000000003</v>
      </c>
      <c r="K42" s="103">
        <f>$D$42*Таблица!I58</f>
        <v>1.44</v>
      </c>
      <c r="L42" s="103">
        <f>$D$42*Таблица!J58</f>
        <v>0</v>
      </c>
      <c r="M42" s="103">
        <f>$D$42*Таблица!K58</f>
        <v>0</v>
      </c>
      <c r="N42" s="75">
        <f>$D$42*Таблица!L58</f>
        <v>0.0144</v>
      </c>
      <c r="O42" s="194"/>
    </row>
    <row r="43" spans="1:15" s="15" customFormat="1" ht="14.25">
      <c r="A43" s="76" t="s">
        <v>37</v>
      </c>
      <c r="B43" s="63"/>
      <c r="C43" s="77"/>
      <c r="D43" s="77"/>
      <c r="E43" s="65">
        <f aca="true" t="shared" si="2" ref="E43:N43">SUM(E21:E42)</f>
        <v>510</v>
      </c>
      <c r="F43" s="78">
        <f t="shared" si="2"/>
        <v>689.538</v>
      </c>
      <c r="G43" s="78">
        <f t="shared" si="2"/>
        <v>24.305999999999997</v>
      </c>
      <c r="H43" s="78">
        <f t="shared" si="2"/>
        <v>28.404799999999998</v>
      </c>
      <c r="I43" s="78">
        <f t="shared" si="2"/>
        <v>86.78600000000002</v>
      </c>
      <c r="J43" s="78">
        <f t="shared" si="2"/>
        <v>99.23200000000001</v>
      </c>
      <c r="K43" s="78">
        <f t="shared" si="2"/>
        <v>7.175999999999998</v>
      </c>
      <c r="L43" s="78">
        <f t="shared" si="2"/>
        <v>0.28020000000000006</v>
      </c>
      <c r="M43" s="78">
        <f t="shared" si="2"/>
        <v>0.3234</v>
      </c>
      <c r="N43" s="78">
        <f t="shared" si="2"/>
        <v>33.0144</v>
      </c>
      <c r="O43" s="63"/>
    </row>
    <row r="44" spans="1:15" ht="15">
      <c r="A44" s="72" t="s">
        <v>32</v>
      </c>
      <c r="B44" s="64"/>
      <c r="C44" s="64"/>
      <c r="D44" s="64"/>
      <c r="E44" s="64"/>
      <c r="F44" s="64"/>
      <c r="G44" s="64"/>
      <c r="H44" s="64"/>
      <c r="I44" s="73"/>
      <c r="J44" s="64"/>
      <c r="K44" s="64"/>
      <c r="L44" s="64"/>
      <c r="M44" s="64"/>
      <c r="N44" s="64"/>
      <c r="O44" s="74"/>
    </row>
    <row r="45" spans="1:15" ht="15">
      <c r="A45" s="204" t="s">
        <v>156</v>
      </c>
      <c r="B45" s="114" t="s">
        <v>43</v>
      </c>
      <c r="C45" s="113">
        <v>25</v>
      </c>
      <c r="D45" s="113">
        <v>25</v>
      </c>
      <c r="E45" s="223" t="s">
        <v>231</v>
      </c>
      <c r="F45" s="113">
        <v>68.88</v>
      </c>
      <c r="G45" s="113">
        <v>2.163</v>
      </c>
      <c r="H45" s="113">
        <v>0.21</v>
      </c>
      <c r="I45" s="115">
        <v>14.259</v>
      </c>
      <c r="J45" s="113">
        <v>4.2</v>
      </c>
      <c r="K45" s="113">
        <v>0.483</v>
      </c>
      <c r="L45" s="113">
        <v>0.0294</v>
      </c>
      <c r="M45" s="113">
        <v>0.0147</v>
      </c>
      <c r="N45" s="113">
        <v>0</v>
      </c>
      <c r="O45" s="217">
        <v>208</v>
      </c>
    </row>
    <row r="46" spans="1:15" ht="15">
      <c r="A46" s="215"/>
      <c r="B46" s="114" t="s">
        <v>157</v>
      </c>
      <c r="C46" s="113">
        <v>60</v>
      </c>
      <c r="D46" s="113">
        <v>60</v>
      </c>
      <c r="E46" s="224"/>
      <c r="F46" s="113">
        <v>21</v>
      </c>
      <c r="G46" s="113">
        <v>0.18</v>
      </c>
      <c r="H46" s="113">
        <v>0</v>
      </c>
      <c r="I46" s="115">
        <v>54</v>
      </c>
      <c r="J46" s="113">
        <v>2.7</v>
      </c>
      <c r="K46" s="113">
        <v>0</v>
      </c>
      <c r="L46" s="113">
        <v>0.18</v>
      </c>
      <c r="M46" s="113">
        <v>0.18</v>
      </c>
      <c r="N46" s="113">
        <v>11.4</v>
      </c>
      <c r="O46" s="218"/>
    </row>
    <row r="47" spans="1:15" ht="15">
      <c r="A47" s="215"/>
      <c r="B47" s="114" t="s">
        <v>144</v>
      </c>
      <c r="C47" s="113">
        <v>18</v>
      </c>
      <c r="D47" s="113">
        <v>18</v>
      </c>
      <c r="E47" s="224"/>
      <c r="F47" s="113">
        <v>9.18</v>
      </c>
      <c r="G47" s="113">
        <v>0.504</v>
      </c>
      <c r="H47" s="113">
        <v>0.45</v>
      </c>
      <c r="I47" s="115">
        <v>0.756</v>
      </c>
      <c r="J47" s="113">
        <v>21.78</v>
      </c>
      <c r="K47" s="113">
        <v>0.018</v>
      </c>
      <c r="L47" s="113">
        <v>0.0054</v>
      </c>
      <c r="M47" s="113">
        <v>0.0234</v>
      </c>
      <c r="N47" s="113">
        <v>0.018</v>
      </c>
      <c r="O47" s="218"/>
    </row>
    <row r="48" spans="1:15" ht="15">
      <c r="A48" s="215"/>
      <c r="B48" s="114" t="s">
        <v>16</v>
      </c>
      <c r="C48" s="113">
        <v>2.4</v>
      </c>
      <c r="D48" s="113">
        <v>2.4</v>
      </c>
      <c r="E48" s="224"/>
      <c r="F48" s="113">
        <v>14.68</v>
      </c>
      <c r="G48" s="113">
        <v>0.008</v>
      </c>
      <c r="H48" s="113">
        <v>1.57</v>
      </c>
      <c r="I48" s="115">
        <v>0.01</v>
      </c>
      <c r="J48" s="113">
        <v>0.48</v>
      </c>
      <c r="K48" s="113">
        <v>0.04</v>
      </c>
      <c r="L48" s="113">
        <v>0.002</v>
      </c>
      <c r="M48" s="113">
        <v>0.002</v>
      </c>
      <c r="N48" s="113">
        <v>0</v>
      </c>
      <c r="O48" s="218"/>
    </row>
    <row r="49" spans="1:15" ht="15">
      <c r="A49" s="215"/>
      <c r="B49" s="114" t="s">
        <v>17</v>
      </c>
      <c r="C49" s="113">
        <v>2.6</v>
      </c>
      <c r="D49" s="113">
        <v>2.6</v>
      </c>
      <c r="E49" s="224"/>
      <c r="F49" s="113">
        <v>8</v>
      </c>
      <c r="G49" s="113">
        <v>0.16</v>
      </c>
      <c r="H49" s="113">
        <v>0.18</v>
      </c>
      <c r="I49" s="115">
        <v>1.4</v>
      </c>
      <c r="J49" s="113">
        <v>0.4</v>
      </c>
      <c r="K49" s="113">
        <v>0.03</v>
      </c>
      <c r="L49" s="113">
        <v>0.0026</v>
      </c>
      <c r="M49" s="113">
        <v>0.0018</v>
      </c>
      <c r="N49" s="113">
        <v>0</v>
      </c>
      <c r="O49" s="218"/>
    </row>
    <row r="50" spans="1:15" ht="15">
      <c r="A50" s="205"/>
      <c r="B50" s="74" t="s">
        <v>45</v>
      </c>
      <c r="C50" s="103">
        <v>10</v>
      </c>
      <c r="D50" s="103">
        <v>10</v>
      </c>
      <c r="E50" s="225"/>
      <c r="F50" s="103">
        <f>$D$50*Таблица!D47</f>
        <v>15.700000000000001</v>
      </c>
      <c r="G50" s="103">
        <f>$D$50*Таблица!E47</f>
        <v>1.27</v>
      </c>
      <c r="H50" s="103">
        <f>$D$50*Таблица!F47</f>
        <v>1.1500000000000001</v>
      </c>
      <c r="I50" s="103">
        <f>$D$50*Таблица!G47</f>
        <v>0.07</v>
      </c>
      <c r="J50" s="103">
        <f>$D$50*Таблица!H47</f>
        <v>5.5</v>
      </c>
      <c r="K50" s="103">
        <f>$D$50*Таблица!I47</f>
        <v>0.27</v>
      </c>
      <c r="L50" s="103">
        <f>$D$50*Таблица!J47</f>
        <v>0.007</v>
      </c>
      <c r="M50" s="103">
        <f>$D$50*Таблица!K47</f>
        <v>0.044000000000000004</v>
      </c>
      <c r="N50" s="75">
        <f>$D$50*Таблица!L47</f>
        <v>0</v>
      </c>
      <c r="O50" s="219"/>
    </row>
    <row r="51" spans="1:15" ht="15">
      <c r="A51" s="201" t="s">
        <v>34</v>
      </c>
      <c r="B51" s="18" t="s">
        <v>35</v>
      </c>
      <c r="C51" s="103">
        <v>0.5</v>
      </c>
      <c r="D51" s="103">
        <v>0.5</v>
      </c>
      <c r="E51" s="200">
        <v>150</v>
      </c>
      <c r="F51" s="103">
        <f>Таблица!D60*2</f>
        <v>0.4</v>
      </c>
      <c r="G51" s="103">
        <f>Таблица!E60*2</f>
        <v>0.08</v>
      </c>
      <c r="H51" s="103">
        <f>Таблица!F60*2</f>
        <v>0</v>
      </c>
      <c r="I51" s="103">
        <f>Таблица!G60*2</f>
        <v>0.24</v>
      </c>
      <c r="J51" s="103">
        <f>Таблица!H60*2</f>
        <v>9.9</v>
      </c>
      <c r="K51" s="103">
        <f>Таблица!I60*2</f>
        <v>0</v>
      </c>
      <c r="L51" s="103">
        <f>Таблица!J60*2</f>
        <v>0.0014</v>
      </c>
      <c r="M51" s="103">
        <f>Таблица!K60*2</f>
        <v>0.002</v>
      </c>
      <c r="N51" s="103">
        <f>Таблица!L60*2</f>
        <v>0</v>
      </c>
      <c r="O51" s="193">
        <v>18</v>
      </c>
    </row>
    <row r="52" spans="1:15" ht="15">
      <c r="A52" s="201"/>
      <c r="B52" s="18" t="s">
        <v>17</v>
      </c>
      <c r="C52" s="103">
        <v>10</v>
      </c>
      <c r="D52" s="103">
        <v>10</v>
      </c>
      <c r="E52" s="200"/>
      <c r="F52" s="103">
        <f>$D$52*Таблица!D15</f>
        <v>37.9</v>
      </c>
      <c r="G52" s="103">
        <f>$D$52*Таблица!E15</f>
        <v>0</v>
      </c>
      <c r="H52" s="103">
        <f>$D$52*Таблица!F15</f>
        <v>0</v>
      </c>
      <c r="I52" s="103">
        <f>$D$52*Таблица!G15</f>
        <v>9.98</v>
      </c>
      <c r="J52" s="103">
        <f>$D$52*Таблица!H15</f>
        <v>0.2</v>
      </c>
      <c r="K52" s="103">
        <f>$D$52*Таблица!I15</f>
        <v>0.3</v>
      </c>
      <c r="L52" s="103">
        <f>$D$52*Таблица!J15</f>
        <v>0</v>
      </c>
      <c r="M52" s="103">
        <f>$D$52*Таблица!K15</f>
        <v>0</v>
      </c>
      <c r="N52" s="75">
        <f>$D$52*Таблица!L15</f>
        <v>0</v>
      </c>
      <c r="O52" s="194"/>
    </row>
    <row r="53" spans="1:15" s="15" customFormat="1" ht="14.25">
      <c r="A53" s="76" t="s">
        <v>37</v>
      </c>
      <c r="B53" s="63"/>
      <c r="C53" s="77"/>
      <c r="D53" s="77"/>
      <c r="E53" s="65">
        <f>SUM(E45:E52)</f>
        <v>150</v>
      </c>
      <c r="F53" s="78">
        <f aca="true" t="shared" si="3" ref="F53:N53">SUM(F50:F52)</f>
        <v>54</v>
      </c>
      <c r="G53" s="78">
        <f t="shared" si="3"/>
        <v>1.35</v>
      </c>
      <c r="H53" s="78">
        <f t="shared" si="3"/>
        <v>1.1500000000000001</v>
      </c>
      <c r="I53" s="78">
        <f t="shared" si="3"/>
        <v>10.290000000000001</v>
      </c>
      <c r="J53" s="78">
        <f t="shared" si="3"/>
        <v>15.6</v>
      </c>
      <c r="K53" s="78">
        <f t="shared" si="3"/>
        <v>0.5700000000000001</v>
      </c>
      <c r="L53" s="78">
        <f t="shared" si="3"/>
        <v>0.0084</v>
      </c>
      <c r="M53" s="78">
        <f t="shared" si="3"/>
        <v>0.046000000000000006</v>
      </c>
      <c r="N53" s="79">
        <f t="shared" si="3"/>
        <v>0</v>
      </c>
      <c r="O53" s="63"/>
    </row>
    <row r="54" spans="1:15" s="15" customFormat="1" ht="14.25">
      <c r="A54" s="76" t="s">
        <v>134</v>
      </c>
      <c r="B54" s="63"/>
      <c r="C54" s="77"/>
      <c r="D54" s="77"/>
      <c r="E54" s="65">
        <f>E16+E19+E43+E53</f>
        <v>1111</v>
      </c>
      <c r="F54" s="78">
        <f aca="true" t="shared" si="4" ref="F54:N54">F53+F43+F19+F16</f>
        <v>1149.252</v>
      </c>
      <c r="G54" s="78">
        <f t="shared" si="4"/>
        <v>40.692</v>
      </c>
      <c r="H54" s="78">
        <f t="shared" si="4"/>
        <v>46.534800000000004</v>
      </c>
      <c r="I54" s="78">
        <f t="shared" si="4"/>
        <v>145.17780000000002</v>
      </c>
      <c r="J54" s="78">
        <f t="shared" si="4"/>
        <v>702.374</v>
      </c>
      <c r="K54" s="78">
        <f t="shared" si="4"/>
        <v>9.404999999999998</v>
      </c>
      <c r="L54" s="78">
        <f t="shared" si="4"/>
        <v>0.45250000000000007</v>
      </c>
      <c r="M54" s="78">
        <f t="shared" si="4"/>
        <v>0.9208999999999999</v>
      </c>
      <c r="N54" s="79">
        <f t="shared" si="4"/>
        <v>33.4954</v>
      </c>
      <c r="O54" s="63"/>
    </row>
  </sheetData>
  <sheetProtection/>
  <mergeCells count="63">
    <mergeCell ref="B21:B23"/>
    <mergeCell ref="O33:O38"/>
    <mergeCell ref="A51:A52"/>
    <mergeCell ref="A41:A42"/>
    <mergeCell ref="E41:E42"/>
    <mergeCell ref="A45:A50"/>
    <mergeCell ref="E45:E50"/>
    <mergeCell ref="A39:A40"/>
    <mergeCell ref="C21:C23"/>
    <mergeCell ref="O51:O52"/>
    <mergeCell ref="A6:A9"/>
    <mergeCell ref="E6:E9"/>
    <mergeCell ref="A10:A12"/>
    <mergeCell ref="E10:E12"/>
    <mergeCell ref="A13:A15"/>
    <mergeCell ref="E13:E15"/>
    <mergeCell ref="B1:O1"/>
    <mergeCell ref="O3:O4"/>
    <mergeCell ref="A3:A4"/>
    <mergeCell ref="B3:B4"/>
    <mergeCell ref="C3:C4"/>
    <mergeCell ref="D3:D4"/>
    <mergeCell ref="E3:E4"/>
    <mergeCell ref="F3:F4"/>
    <mergeCell ref="G3:I3"/>
    <mergeCell ref="J3:N3"/>
    <mergeCell ref="E51:E52"/>
    <mergeCell ref="O6:O9"/>
    <mergeCell ref="O10:O12"/>
    <mergeCell ref="O13:O15"/>
    <mergeCell ref="O25:O32"/>
    <mergeCell ref="O41:O42"/>
    <mergeCell ref="L21:L23"/>
    <mergeCell ref="O45:O50"/>
    <mergeCell ref="O39:O40"/>
    <mergeCell ref="M21:M23"/>
    <mergeCell ref="N21:N23"/>
    <mergeCell ref="D21:D23"/>
    <mergeCell ref="F21:F23"/>
    <mergeCell ref="G21:G23"/>
    <mergeCell ref="H21:H23"/>
    <mergeCell ref="I21:I23"/>
    <mergeCell ref="J21:J23"/>
    <mergeCell ref="K21:K23"/>
    <mergeCell ref="A21:A24"/>
    <mergeCell ref="E21:E24"/>
    <mergeCell ref="O21:O24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A33:A38"/>
    <mergeCell ref="A25:A32"/>
    <mergeCell ref="E25:E32"/>
    <mergeCell ref="E33:E38"/>
  </mergeCells>
  <hyperlinks>
    <hyperlink ref="O6:O9" r:id="rId1" display="Тех. карты док\181.doc"/>
    <hyperlink ref="O10:O12" r:id="rId2" display="Тех. карты док\3.doc"/>
    <hyperlink ref="O13:O15" r:id="rId3" display="Тех. карты док\264.doc"/>
    <hyperlink ref="O41:O42" r:id="rId4" display="Тех. карты док\268.doc"/>
    <hyperlink ref="O51:O52" r:id="rId5" display="Тех. карты док\258.doc"/>
    <hyperlink ref="O33:O34" r:id="rId6" display="146 м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60" sqref="Q60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7109375" style="1" customWidth="1"/>
    <col min="16" max="16384" width="9.140625" style="1" customWidth="1"/>
  </cols>
  <sheetData>
    <row r="1" spans="1:15" ht="15" customHeight="1">
      <c r="A1" s="8" t="s">
        <v>51</v>
      </c>
      <c r="B1" s="211" t="s">
        <v>213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ht="15">
      <c r="A2" s="2"/>
    </row>
    <row r="3" spans="1:15" ht="28.5" customHeight="1">
      <c r="A3" s="192" t="s">
        <v>1</v>
      </c>
      <c r="B3" s="192" t="s">
        <v>2</v>
      </c>
      <c r="C3" s="192" t="s">
        <v>3</v>
      </c>
      <c r="D3" s="192" t="s">
        <v>4</v>
      </c>
      <c r="E3" s="192" t="str">
        <f>'2 день'!E3:E4</f>
        <v>Выход блюда</v>
      </c>
      <c r="F3" s="192" t="str">
        <f>'2 день'!F3:F4</f>
        <v>Энергетическая ценность (Ккал)</v>
      </c>
      <c r="G3" s="192" t="str">
        <f>'2 день'!G3:I3</f>
        <v>Пищевые вещества (г)</v>
      </c>
      <c r="H3" s="192"/>
      <c r="I3" s="192"/>
      <c r="J3" s="192" t="str">
        <f>'2 день'!J3:N3</f>
        <v>Минеральные вещества и витамины</v>
      </c>
      <c r="K3" s="192"/>
      <c r="L3" s="192"/>
      <c r="M3" s="192"/>
      <c r="N3" s="192"/>
      <c r="O3" s="192" t="str">
        <f>'2 день'!O3:O4</f>
        <v>№ рецептуры</v>
      </c>
    </row>
    <row r="4" spans="1:15" ht="33.75" customHeight="1">
      <c r="A4" s="192"/>
      <c r="B4" s="192"/>
      <c r="C4" s="192"/>
      <c r="D4" s="192"/>
      <c r="E4" s="192"/>
      <c r="F4" s="192"/>
      <c r="G4" s="102" t="s">
        <v>11</v>
      </c>
      <c r="H4" s="102" t="s">
        <v>12</v>
      </c>
      <c r="I4" s="102" t="s">
        <v>13</v>
      </c>
      <c r="J4" s="102" t="s">
        <v>5</v>
      </c>
      <c r="K4" s="102" t="s">
        <v>6</v>
      </c>
      <c r="L4" s="102" t="s">
        <v>7</v>
      </c>
      <c r="M4" s="102" t="s">
        <v>8</v>
      </c>
      <c r="N4" s="102" t="s">
        <v>9</v>
      </c>
      <c r="O4" s="192"/>
    </row>
    <row r="5" spans="1:15" ht="15">
      <c r="A5" s="80" t="s">
        <v>14</v>
      </c>
      <c r="B5" s="81"/>
      <c r="C5" s="81"/>
      <c r="D5" s="81"/>
      <c r="E5" s="81"/>
      <c r="F5" s="81"/>
      <c r="G5" s="81"/>
      <c r="H5" s="81"/>
      <c r="I5" s="82"/>
      <c r="J5" s="81"/>
      <c r="K5" s="81"/>
      <c r="L5" s="81"/>
      <c r="M5" s="81"/>
      <c r="N5" s="81"/>
      <c r="O5" s="74"/>
    </row>
    <row r="6" spans="1:15" ht="15">
      <c r="A6" s="201" t="s">
        <v>155</v>
      </c>
      <c r="B6" s="18" t="s">
        <v>52</v>
      </c>
      <c r="C6" s="103">
        <v>20</v>
      </c>
      <c r="D6" s="103">
        <v>20</v>
      </c>
      <c r="E6" s="200">
        <v>150</v>
      </c>
      <c r="F6" s="103">
        <f>$D$6*Таблица!D11</f>
        <v>68.60000000000001</v>
      </c>
      <c r="G6" s="103">
        <f>$D$6*Таблица!E11</f>
        <v>2.54</v>
      </c>
      <c r="H6" s="103">
        <f>$D$6*Таблица!F11</f>
        <v>0.21999999999999997</v>
      </c>
      <c r="I6" s="103">
        <f>$D$6*Таблица!G11</f>
        <v>14.12</v>
      </c>
      <c r="J6" s="103">
        <f>$D$6*Таблица!H11</f>
        <v>0</v>
      </c>
      <c r="K6" s="103">
        <f>$D$6*Таблица!I11</f>
        <v>1.28</v>
      </c>
      <c r="L6" s="103">
        <f>$D$6*Таблица!J11</f>
        <v>0.06</v>
      </c>
      <c r="M6" s="103">
        <f>$D$6*Таблица!K11</f>
        <v>0.02</v>
      </c>
      <c r="N6" s="75">
        <f>$D$6*Таблица!L11</f>
        <v>0</v>
      </c>
      <c r="O6" s="193">
        <v>182</v>
      </c>
    </row>
    <row r="7" spans="1:15" ht="30">
      <c r="A7" s="201"/>
      <c r="B7" s="18" t="s">
        <v>141</v>
      </c>
      <c r="C7" s="103">
        <v>30</v>
      </c>
      <c r="D7" s="103">
        <v>30</v>
      </c>
      <c r="E7" s="200"/>
      <c r="F7" s="103">
        <f>$D$7*Таблица!D19</f>
        <v>15.600000000000001</v>
      </c>
      <c r="G7" s="103">
        <f>$D$7*Таблица!E19</f>
        <v>0.84</v>
      </c>
      <c r="H7" s="103">
        <f>$D$7*Таблица!F19</f>
        <v>0.75</v>
      </c>
      <c r="I7" s="103">
        <f>$D$7*Таблица!G19</f>
        <v>1.41</v>
      </c>
      <c r="J7" s="103">
        <f>$D$7*Таблица!H19</f>
        <v>36.3</v>
      </c>
      <c r="K7" s="103">
        <f>$D$7*Таблица!I19</f>
        <v>0.03</v>
      </c>
      <c r="L7" s="103">
        <f>$D$7*Таблица!J19</f>
        <v>0.009</v>
      </c>
      <c r="M7" s="103">
        <f>$D$7*Таблица!K19</f>
        <v>0.039</v>
      </c>
      <c r="N7" s="75">
        <f>$D$7*Таблица!L19</f>
        <v>0.03</v>
      </c>
      <c r="O7" s="195"/>
    </row>
    <row r="8" spans="1:15" ht="15">
      <c r="A8" s="201"/>
      <c r="B8" s="18" t="s">
        <v>16</v>
      </c>
      <c r="C8" s="103">
        <v>3</v>
      </c>
      <c r="D8" s="103">
        <v>3</v>
      </c>
      <c r="E8" s="200"/>
      <c r="F8" s="103">
        <f>$D$8*Таблица!D24</f>
        <v>22.02</v>
      </c>
      <c r="G8" s="103">
        <f>$D$8*Таблица!E24</f>
        <v>0.012</v>
      </c>
      <c r="H8" s="103">
        <f>$D$8*Таблица!F24</f>
        <v>2.355</v>
      </c>
      <c r="I8" s="103">
        <f>$D$8*Таблица!G24</f>
        <v>0.015</v>
      </c>
      <c r="J8" s="103">
        <f>$D$8*Таблица!H24</f>
        <v>0.72</v>
      </c>
      <c r="K8" s="103">
        <f>$D$8*Таблица!I24</f>
        <v>0.06</v>
      </c>
      <c r="L8" s="103">
        <f>$D$8*Таблица!J24</f>
        <v>0.003</v>
      </c>
      <c r="M8" s="103">
        <f>$D$8*Таблица!K24</f>
        <v>0.003</v>
      </c>
      <c r="N8" s="75">
        <f>$D$8*Таблица!L24</f>
        <v>0</v>
      </c>
      <c r="O8" s="194"/>
    </row>
    <row r="9" spans="1:15" ht="30">
      <c r="A9" s="201" t="s">
        <v>152</v>
      </c>
      <c r="B9" s="18" t="s">
        <v>29</v>
      </c>
      <c r="C9" s="103">
        <v>10</v>
      </c>
      <c r="D9" s="103">
        <v>10</v>
      </c>
      <c r="E9" s="212" t="s">
        <v>209</v>
      </c>
      <c r="F9" s="103">
        <f>$D$9*Таблица!D2</f>
        <v>26.200000000000003</v>
      </c>
      <c r="G9" s="103">
        <f>$D$9*Таблица!E2</f>
        <v>0.77</v>
      </c>
      <c r="H9" s="103">
        <f>$D$9*Таблица!F2</f>
        <v>0.3</v>
      </c>
      <c r="I9" s="103">
        <f>$D$9*Таблица!G2</f>
        <v>4.98</v>
      </c>
      <c r="J9" s="103">
        <f>$D$9*Таблица!H2</f>
        <v>2</v>
      </c>
      <c r="K9" s="103">
        <f>$D$9*Таблица!I2</f>
        <v>0.09</v>
      </c>
      <c r="L9" s="103">
        <f>$D$9*Таблица!J2</f>
        <v>0.011000000000000001</v>
      </c>
      <c r="M9" s="103">
        <f>$D$9*Таблица!K2</f>
        <v>0.008</v>
      </c>
      <c r="N9" s="75">
        <f>$D$9*Таблица!L2</f>
        <v>0</v>
      </c>
      <c r="O9" s="193">
        <v>1</v>
      </c>
    </row>
    <row r="10" spans="1:15" ht="15">
      <c r="A10" s="201"/>
      <c r="B10" s="18" t="s">
        <v>16</v>
      </c>
      <c r="C10" s="103">
        <v>3</v>
      </c>
      <c r="D10" s="103">
        <v>3</v>
      </c>
      <c r="E10" s="212"/>
      <c r="F10" s="103">
        <f>$D$10*Таблица!D24</f>
        <v>22.02</v>
      </c>
      <c r="G10" s="103">
        <f>$D$10*Таблица!E24</f>
        <v>0.012</v>
      </c>
      <c r="H10" s="103">
        <f>$D$10*Таблица!F24</f>
        <v>2.355</v>
      </c>
      <c r="I10" s="103">
        <f>$D$10*Таблица!G24</f>
        <v>0.015</v>
      </c>
      <c r="J10" s="103">
        <f>$D$10*Таблица!H24</f>
        <v>0.72</v>
      </c>
      <c r="K10" s="103">
        <f>$D$10*Таблица!I24</f>
        <v>0.06</v>
      </c>
      <c r="L10" s="103">
        <f>$D$10*Таблица!J24</f>
        <v>0.003</v>
      </c>
      <c r="M10" s="103">
        <f>$D$10*Таблица!K24</f>
        <v>0.003</v>
      </c>
      <c r="N10" s="75">
        <f>$D$10*Таблица!L24</f>
        <v>0</v>
      </c>
      <c r="O10" s="194"/>
    </row>
    <row r="11" spans="1:15" ht="30">
      <c r="A11" s="201" t="s">
        <v>202</v>
      </c>
      <c r="B11" s="18" t="s">
        <v>138</v>
      </c>
      <c r="C11" s="103">
        <v>1.5</v>
      </c>
      <c r="D11" s="103">
        <v>1.5</v>
      </c>
      <c r="E11" s="107">
        <v>150</v>
      </c>
      <c r="F11" s="103">
        <f>$D$11*Таблица!D62</f>
        <v>0</v>
      </c>
      <c r="G11" s="103">
        <f>$D$11*Таблица!E62</f>
        <v>0</v>
      </c>
      <c r="H11" s="103">
        <f>$D$11*Таблица!F62</f>
        <v>0</v>
      </c>
      <c r="I11" s="103">
        <f>$D$11*Таблица!G62</f>
        <v>0</v>
      </c>
      <c r="J11" s="103">
        <f>$D$11*Таблица!H62</f>
        <v>0.735</v>
      </c>
      <c r="K11" s="103">
        <f>$D$11*Таблица!I62</f>
        <v>0.0045000000000000005</v>
      </c>
      <c r="L11" s="103">
        <f>$D$11*Таблица!J62</f>
        <v>0.00030000000000000003</v>
      </c>
      <c r="M11" s="103">
        <f>$D$11*Таблица!K62</f>
        <v>0.0009</v>
      </c>
      <c r="N11" s="75">
        <f>$D$11*Таблица!L62</f>
        <v>0.003</v>
      </c>
      <c r="O11" s="220">
        <v>432</v>
      </c>
    </row>
    <row r="12" spans="1:15" ht="15">
      <c r="A12" s="201"/>
      <c r="B12" s="18" t="s">
        <v>17</v>
      </c>
      <c r="C12" s="103">
        <v>10</v>
      </c>
      <c r="D12" s="103">
        <v>10</v>
      </c>
      <c r="E12" s="84"/>
      <c r="F12" s="103">
        <f>$D$12*Таблица!D15</f>
        <v>37.9</v>
      </c>
      <c r="G12" s="103">
        <f>$D$12*Таблица!E15</f>
        <v>0</v>
      </c>
      <c r="H12" s="103">
        <f>$D$12*Таблица!F15</f>
        <v>0</v>
      </c>
      <c r="I12" s="103">
        <f>$D$12*Таблица!G15</f>
        <v>9.98</v>
      </c>
      <c r="J12" s="103">
        <f>$D$12*Таблица!H15</f>
        <v>0.2</v>
      </c>
      <c r="K12" s="103">
        <f>$D$12*Таблица!I15</f>
        <v>0.3</v>
      </c>
      <c r="L12" s="103">
        <f>$D$12*Таблица!J15</f>
        <v>0</v>
      </c>
      <c r="M12" s="103">
        <f>$D$12*Таблица!K15</f>
        <v>0</v>
      </c>
      <c r="N12" s="75">
        <f>$D$12*Таблица!L15</f>
        <v>0</v>
      </c>
      <c r="O12" s="222"/>
    </row>
    <row r="13" spans="1:15" s="15" customFormat="1" ht="14.25">
      <c r="A13" s="76" t="s">
        <v>37</v>
      </c>
      <c r="B13" s="63"/>
      <c r="C13" s="77"/>
      <c r="D13" s="77"/>
      <c r="E13" s="65">
        <f>E6+E11+13</f>
        <v>313</v>
      </c>
      <c r="F13" s="78">
        <f aca="true" t="shared" si="0" ref="F13:N13">SUM(F6:F12)</f>
        <v>192.34000000000003</v>
      </c>
      <c r="G13" s="78">
        <f t="shared" si="0"/>
        <v>4.1739999999999995</v>
      </c>
      <c r="H13" s="78">
        <f t="shared" si="0"/>
        <v>5.98</v>
      </c>
      <c r="I13" s="78">
        <f t="shared" si="0"/>
        <v>30.52</v>
      </c>
      <c r="J13" s="78">
        <f t="shared" si="0"/>
        <v>40.675</v>
      </c>
      <c r="K13" s="78">
        <f t="shared" si="0"/>
        <v>1.8245000000000002</v>
      </c>
      <c r="L13" s="78">
        <f t="shared" si="0"/>
        <v>0.08629999999999999</v>
      </c>
      <c r="M13" s="78">
        <f t="shared" si="0"/>
        <v>0.07390000000000001</v>
      </c>
      <c r="N13" s="79">
        <f t="shared" si="0"/>
        <v>0.033</v>
      </c>
      <c r="O13" s="63"/>
    </row>
    <row r="14" spans="1:15" ht="15">
      <c r="A14" s="72" t="s">
        <v>19</v>
      </c>
      <c r="B14" s="64"/>
      <c r="C14" s="64"/>
      <c r="D14" s="64"/>
      <c r="E14" s="64"/>
      <c r="F14" s="64"/>
      <c r="G14" s="64"/>
      <c r="H14" s="64"/>
      <c r="I14" s="73"/>
      <c r="J14" s="64"/>
      <c r="K14" s="64"/>
      <c r="L14" s="64"/>
      <c r="M14" s="64"/>
      <c r="N14" s="64"/>
      <c r="O14" s="18"/>
    </row>
    <row r="15" spans="1:15" ht="30">
      <c r="A15" s="106" t="s">
        <v>53</v>
      </c>
      <c r="B15" s="18" t="s">
        <v>139</v>
      </c>
      <c r="C15" s="103">
        <v>160</v>
      </c>
      <c r="D15" s="103">
        <v>160</v>
      </c>
      <c r="E15" s="103">
        <v>160</v>
      </c>
      <c r="F15" s="103">
        <f>$D$15*Таблица!D54</f>
        <v>60.8</v>
      </c>
      <c r="G15" s="103">
        <f>$D$15*Таблица!E54</f>
        <v>0.8</v>
      </c>
      <c r="H15" s="103">
        <f>$D$15*Таблица!F54</f>
        <v>0</v>
      </c>
      <c r="I15" s="103">
        <f>$D$15*Таблица!G54</f>
        <v>14.559999999999999</v>
      </c>
      <c r="J15" s="103">
        <f>$D$15*Таблица!H54</f>
        <v>12.8</v>
      </c>
      <c r="K15" s="103">
        <f>$D$15*Таблица!I54</f>
        <v>0.48</v>
      </c>
      <c r="L15" s="103">
        <f>$D$15*Таблица!J54</f>
        <v>0.128</v>
      </c>
      <c r="M15" s="103">
        <f>$D$15*Таблица!K54</f>
        <v>0.047999999999999994</v>
      </c>
      <c r="N15" s="75">
        <f>$D$15*Таблица!L54</f>
        <v>32</v>
      </c>
      <c r="O15" s="164">
        <v>415</v>
      </c>
    </row>
    <row r="16" spans="1:15" s="15" customFormat="1" ht="14.25">
      <c r="A16" s="76" t="s">
        <v>37</v>
      </c>
      <c r="B16" s="63"/>
      <c r="C16" s="77"/>
      <c r="D16" s="77"/>
      <c r="E16" s="77">
        <f>E15</f>
        <v>160</v>
      </c>
      <c r="F16" s="78">
        <f aca="true" t="shared" si="1" ref="F16:N16">SUM(F15)</f>
        <v>60.8</v>
      </c>
      <c r="G16" s="78">
        <f t="shared" si="1"/>
        <v>0.8</v>
      </c>
      <c r="H16" s="78">
        <f t="shared" si="1"/>
        <v>0</v>
      </c>
      <c r="I16" s="78">
        <f t="shared" si="1"/>
        <v>14.559999999999999</v>
      </c>
      <c r="J16" s="78">
        <f t="shared" si="1"/>
        <v>12.8</v>
      </c>
      <c r="K16" s="78">
        <f t="shared" si="1"/>
        <v>0.48</v>
      </c>
      <c r="L16" s="78">
        <f t="shared" si="1"/>
        <v>0.128</v>
      </c>
      <c r="M16" s="78">
        <f t="shared" si="1"/>
        <v>0.047999999999999994</v>
      </c>
      <c r="N16" s="79">
        <f t="shared" si="1"/>
        <v>32</v>
      </c>
      <c r="O16" s="63"/>
    </row>
    <row r="17" spans="1:15" ht="15">
      <c r="A17" s="72" t="s">
        <v>21</v>
      </c>
      <c r="B17" s="64"/>
      <c r="C17" s="64"/>
      <c r="D17" s="64"/>
      <c r="E17" s="64"/>
      <c r="F17" s="64"/>
      <c r="G17" s="64"/>
      <c r="H17" s="64"/>
      <c r="I17" s="73"/>
      <c r="J17" s="64"/>
      <c r="K17" s="64"/>
      <c r="L17" s="64"/>
      <c r="M17" s="64"/>
      <c r="N17" s="64"/>
      <c r="O17" s="18"/>
    </row>
    <row r="18" spans="1:15" ht="22.5" customHeight="1">
      <c r="A18" s="204" t="s">
        <v>264</v>
      </c>
      <c r="B18" s="18" t="s">
        <v>229</v>
      </c>
      <c r="C18" s="103">
        <v>34</v>
      </c>
      <c r="D18" s="103">
        <v>29</v>
      </c>
      <c r="E18" s="200">
        <v>30</v>
      </c>
      <c r="F18" s="103">
        <v>4.06</v>
      </c>
      <c r="G18" s="103">
        <v>0.232</v>
      </c>
      <c r="H18" s="103">
        <v>0.029</v>
      </c>
      <c r="I18" s="103">
        <v>0.986</v>
      </c>
      <c r="J18" s="103">
        <v>6.67</v>
      </c>
      <c r="K18" s="103">
        <v>0.261</v>
      </c>
      <c r="L18" s="103">
        <v>0.0087</v>
      </c>
      <c r="M18" s="103">
        <v>0.0116</v>
      </c>
      <c r="N18" s="103">
        <v>2.9</v>
      </c>
      <c r="O18" s="220">
        <v>12</v>
      </c>
    </row>
    <row r="19" spans="1:15" ht="23.25" customHeight="1">
      <c r="A19" s="205"/>
      <c r="B19" s="18" t="s">
        <v>23</v>
      </c>
      <c r="C19" s="103">
        <v>1</v>
      </c>
      <c r="D19" s="103">
        <v>1</v>
      </c>
      <c r="E19" s="200"/>
      <c r="F19" s="103">
        <f>$D$19*Таблица!D26</f>
        <v>8.99</v>
      </c>
      <c r="G19" s="103">
        <f>$D$19*Таблица!E26</f>
        <v>0</v>
      </c>
      <c r="H19" s="103">
        <f>$D$19*Таблица!F26</f>
        <v>0.999</v>
      </c>
      <c r="I19" s="103">
        <f>$D$19*Таблица!G26</f>
        <v>0</v>
      </c>
      <c r="J19" s="103">
        <f>$D$19*Таблица!H26</f>
        <v>0</v>
      </c>
      <c r="K19" s="103">
        <f>$D$19*Таблица!I26</f>
        <v>0</v>
      </c>
      <c r="L19" s="103">
        <f>$D$19*Таблица!J26</f>
        <v>0</v>
      </c>
      <c r="M19" s="103">
        <f>$D$19*Таблица!K26</f>
        <v>0</v>
      </c>
      <c r="N19" s="75">
        <f>$D$19*Таблица!L26</f>
        <v>0</v>
      </c>
      <c r="O19" s="222"/>
    </row>
    <row r="20" spans="1:15" ht="15" customHeight="1">
      <c r="A20" s="201" t="s">
        <v>265</v>
      </c>
      <c r="B20" s="18" t="s">
        <v>43</v>
      </c>
      <c r="C20" s="103">
        <v>20</v>
      </c>
      <c r="D20" s="103">
        <v>20</v>
      </c>
      <c r="E20" s="200">
        <v>150</v>
      </c>
      <c r="F20" s="103">
        <v>66.8</v>
      </c>
      <c r="G20" s="103">
        <v>2.06</v>
      </c>
      <c r="H20" s="103">
        <v>0.22</v>
      </c>
      <c r="I20" s="103">
        <v>13.8</v>
      </c>
      <c r="J20" s="103">
        <v>3.6</v>
      </c>
      <c r="K20" s="103">
        <v>0.24</v>
      </c>
      <c r="L20" s="103">
        <v>0.034</v>
      </c>
      <c r="M20" s="103">
        <v>0.016</v>
      </c>
      <c r="N20" s="75">
        <v>0</v>
      </c>
      <c r="O20" s="220">
        <v>86</v>
      </c>
    </row>
    <row r="21" spans="1:15" ht="15">
      <c r="A21" s="201"/>
      <c r="B21" s="18" t="s">
        <v>45</v>
      </c>
      <c r="C21" s="103">
        <v>5</v>
      </c>
      <c r="D21" s="103">
        <v>5</v>
      </c>
      <c r="E21" s="200"/>
      <c r="F21" s="103">
        <v>15.7</v>
      </c>
      <c r="G21" s="103">
        <v>1.27</v>
      </c>
      <c r="H21" s="103">
        <v>1.15</v>
      </c>
      <c r="I21" s="103">
        <v>0.07</v>
      </c>
      <c r="J21" s="103">
        <v>5.5</v>
      </c>
      <c r="K21" s="103">
        <v>0.27</v>
      </c>
      <c r="L21" s="103">
        <v>0.007</v>
      </c>
      <c r="M21" s="103">
        <v>0.044</v>
      </c>
      <c r="N21" s="75">
        <v>0</v>
      </c>
      <c r="O21" s="221"/>
    </row>
    <row r="22" spans="1:15" ht="15">
      <c r="A22" s="201"/>
      <c r="B22" s="18" t="s">
        <v>25</v>
      </c>
      <c r="C22" s="103">
        <v>20</v>
      </c>
      <c r="D22" s="103">
        <v>20</v>
      </c>
      <c r="E22" s="200"/>
      <c r="F22" s="103">
        <f>$D$22*Таблица!D30</f>
        <v>6.800000000000001</v>
      </c>
      <c r="G22" s="103">
        <f>$D$22*Таблица!E30</f>
        <v>0.26</v>
      </c>
      <c r="H22" s="103">
        <f>$D$22*Таблица!F30</f>
        <v>0.02</v>
      </c>
      <c r="I22" s="103">
        <f>$D$22*Таблица!G30</f>
        <v>1.6800000000000002</v>
      </c>
      <c r="J22" s="103">
        <f>$D$22*Таблица!H30</f>
        <v>10.2</v>
      </c>
      <c r="K22" s="103">
        <f>$D$22*Таблица!I30</f>
        <v>0.24</v>
      </c>
      <c r="L22" s="103">
        <f>$D$22*Таблица!J30</f>
        <v>0.011999999999999999</v>
      </c>
      <c r="M22" s="103">
        <f>$D$22*Таблица!K30</f>
        <v>0.014</v>
      </c>
      <c r="N22" s="75">
        <f>$D$22*Таблица!L30</f>
        <v>1</v>
      </c>
      <c r="O22" s="221"/>
    </row>
    <row r="23" spans="1:15" ht="15">
      <c r="A23" s="201"/>
      <c r="B23" s="18" t="s">
        <v>26</v>
      </c>
      <c r="C23" s="103">
        <v>40</v>
      </c>
      <c r="D23" s="103">
        <v>40</v>
      </c>
      <c r="E23" s="200"/>
      <c r="F23" s="103">
        <f>$D$23*Таблица!D34</f>
        <v>32</v>
      </c>
      <c r="G23" s="103">
        <f>$D$23*Таблица!E34</f>
        <v>0.8</v>
      </c>
      <c r="H23" s="103">
        <f>$D$23*Таблица!F34</f>
        <v>0.16</v>
      </c>
      <c r="I23" s="103">
        <f>$D$23*Таблица!G34</f>
        <v>6.92</v>
      </c>
      <c r="J23" s="103">
        <f>$D$23*Таблица!H34</f>
        <v>4</v>
      </c>
      <c r="K23" s="103">
        <f>$D$23*Таблица!I34</f>
        <v>0.36</v>
      </c>
      <c r="L23" s="103">
        <f>$D$23*Таблица!J34</f>
        <v>0.047999999999999994</v>
      </c>
      <c r="M23" s="103">
        <f>$D$23*Таблица!K34</f>
        <v>0.02</v>
      </c>
      <c r="N23" s="75">
        <f>$D$23*Таблица!L34</f>
        <v>8</v>
      </c>
      <c r="O23" s="221"/>
    </row>
    <row r="24" spans="1:15" ht="15">
      <c r="A24" s="201"/>
      <c r="B24" s="18" t="s">
        <v>24</v>
      </c>
      <c r="C24" s="103">
        <v>20</v>
      </c>
      <c r="D24" s="103">
        <v>20</v>
      </c>
      <c r="E24" s="200"/>
      <c r="F24" s="103">
        <f>$D$24*Таблица!D29</f>
        <v>8.2</v>
      </c>
      <c r="G24" s="103">
        <f>$D$24*Таблица!E29</f>
        <v>0.28</v>
      </c>
      <c r="H24" s="103">
        <f>$D$24*Таблица!F29</f>
        <v>0</v>
      </c>
      <c r="I24" s="103">
        <f>$D$24*Таблица!G29</f>
        <v>1.8199999999999998</v>
      </c>
      <c r="J24" s="103">
        <f>$D$24*Таблица!H29</f>
        <v>6.2</v>
      </c>
      <c r="K24" s="103">
        <f>$D$24*Таблица!I29</f>
        <v>0.16</v>
      </c>
      <c r="L24" s="103">
        <f>$D$24*Таблица!J29</f>
        <v>0.01</v>
      </c>
      <c r="M24" s="103">
        <f>$D$24*Таблица!K29</f>
        <v>0.004</v>
      </c>
      <c r="N24" s="75">
        <f>$D$24*Таблица!L29</f>
        <v>2</v>
      </c>
      <c r="O24" s="221"/>
    </row>
    <row r="25" spans="1:15" ht="30">
      <c r="A25" s="201"/>
      <c r="B25" s="18" t="s">
        <v>266</v>
      </c>
      <c r="C25" s="103">
        <v>24</v>
      </c>
      <c r="D25" s="103">
        <v>20</v>
      </c>
      <c r="E25" s="200"/>
      <c r="F25" s="103">
        <v>48.2</v>
      </c>
      <c r="G25" s="103">
        <v>3.64</v>
      </c>
      <c r="H25" s="103">
        <v>3.68</v>
      </c>
      <c r="I25" s="103">
        <v>0.14</v>
      </c>
      <c r="J25" s="103">
        <v>3.2</v>
      </c>
      <c r="K25" s="103">
        <v>0.6</v>
      </c>
      <c r="L25" s="103">
        <v>0.014</v>
      </c>
      <c r="M25" s="103">
        <v>0.03</v>
      </c>
      <c r="N25" s="75">
        <f>$D$25*Таблица!L45</f>
        <v>0</v>
      </c>
      <c r="O25" s="221"/>
    </row>
    <row r="26" spans="1:15" ht="15">
      <c r="A26" s="201"/>
      <c r="B26" s="129" t="s">
        <v>144</v>
      </c>
      <c r="C26" s="116">
        <v>5</v>
      </c>
      <c r="D26" s="116">
        <v>5</v>
      </c>
      <c r="E26" s="200"/>
      <c r="F26" s="116">
        <v>10.3</v>
      </c>
      <c r="G26" s="116">
        <v>0.14</v>
      </c>
      <c r="H26" s="116">
        <v>1</v>
      </c>
      <c r="I26" s="116">
        <v>0.16</v>
      </c>
      <c r="J26" s="116">
        <v>9</v>
      </c>
      <c r="K26" s="116">
        <v>0.01</v>
      </c>
      <c r="L26" s="116">
        <v>0.003</v>
      </c>
      <c r="M26" s="116">
        <v>0.01</v>
      </c>
      <c r="N26" s="124">
        <v>0.05</v>
      </c>
      <c r="O26" s="221"/>
    </row>
    <row r="27" spans="1:15" ht="15">
      <c r="A27" s="201"/>
      <c r="B27" s="18" t="s">
        <v>16</v>
      </c>
      <c r="C27" s="103">
        <v>3</v>
      </c>
      <c r="D27" s="103">
        <v>3</v>
      </c>
      <c r="E27" s="200"/>
      <c r="F27" s="103">
        <f>$D$27*Таблица!D24</f>
        <v>22.02</v>
      </c>
      <c r="G27" s="103">
        <f>$D$27*Таблица!E24</f>
        <v>0.012</v>
      </c>
      <c r="H27" s="103">
        <f>$D$27*Таблица!F24</f>
        <v>2.355</v>
      </c>
      <c r="I27" s="103">
        <f>$D$27*Таблица!G24</f>
        <v>0.015</v>
      </c>
      <c r="J27" s="103">
        <f>$D$27*Таблица!H24</f>
        <v>0.72</v>
      </c>
      <c r="K27" s="103">
        <f>$D$27*Таблица!I24</f>
        <v>0.06</v>
      </c>
      <c r="L27" s="103">
        <f>$D$27*Таблица!J24</f>
        <v>0.003</v>
      </c>
      <c r="M27" s="103">
        <f>$D$27*Таблица!K24</f>
        <v>0.003</v>
      </c>
      <c r="N27" s="75">
        <f>$D$27*Таблица!L24</f>
        <v>0</v>
      </c>
      <c r="O27" s="221"/>
    </row>
    <row r="28" spans="1:15" ht="15">
      <c r="A28" s="201"/>
      <c r="B28" s="18" t="s">
        <v>23</v>
      </c>
      <c r="C28" s="103">
        <v>2</v>
      </c>
      <c r="D28" s="103">
        <v>2</v>
      </c>
      <c r="E28" s="200"/>
      <c r="F28" s="103">
        <f>$D$28*Таблица!D26</f>
        <v>17.98</v>
      </c>
      <c r="G28" s="103">
        <f>$D$28*Таблица!E26</f>
        <v>0</v>
      </c>
      <c r="H28" s="103">
        <f>$D$28*Таблица!F26</f>
        <v>1.998</v>
      </c>
      <c r="I28" s="103">
        <f>$D$28*Таблица!G26</f>
        <v>0</v>
      </c>
      <c r="J28" s="103">
        <f>$D$28*Таблица!H26</f>
        <v>0</v>
      </c>
      <c r="K28" s="103">
        <f>$D$28*Таблица!I26</f>
        <v>0</v>
      </c>
      <c r="L28" s="103">
        <f>$D$28*Таблица!J26</f>
        <v>0</v>
      </c>
      <c r="M28" s="103">
        <f>$D$28*Таблица!K26</f>
        <v>0</v>
      </c>
      <c r="N28" s="75">
        <f>$D$28*Таблица!L26</f>
        <v>0</v>
      </c>
      <c r="O28" s="222"/>
    </row>
    <row r="29" spans="1:15" ht="30">
      <c r="A29" s="206" t="s">
        <v>69</v>
      </c>
      <c r="B29" s="18" t="s">
        <v>140</v>
      </c>
      <c r="C29" s="103">
        <v>128</v>
      </c>
      <c r="D29" s="103">
        <v>128</v>
      </c>
      <c r="E29" s="206">
        <v>60</v>
      </c>
      <c r="F29" s="103">
        <f>$D$29*Таблица!D48</f>
        <v>92.16</v>
      </c>
      <c r="G29" s="103">
        <f>$D$29*Таблица!E48</f>
        <v>20.352</v>
      </c>
      <c r="H29" s="103">
        <f>$D$29*Таблица!F48</f>
        <v>1.152</v>
      </c>
      <c r="I29" s="103">
        <f>$D$29*Таблица!G48</f>
        <v>0</v>
      </c>
      <c r="J29" s="103">
        <f>$D$29*Таблица!H48</f>
        <v>0</v>
      </c>
      <c r="K29" s="103">
        <f>$D$29*Таблица!I48</f>
        <v>1.024</v>
      </c>
      <c r="L29" s="103">
        <f>$D$29*Таблица!J48</f>
        <v>0.1024</v>
      </c>
      <c r="M29" s="103">
        <f>$D$29*Таблица!K48</f>
        <v>0.2048</v>
      </c>
      <c r="N29" s="75">
        <f>$D$29*Таблица!L48</f>
        <v>0</v>
      </c>
      <c r="O29" s="193">
        <v>81</v>
      </c>
    </row>
    <row r="30" spans="1:15" ht="15">
      <c r="A30" s="208"/>
      <c r="B30" s="18" t="s">
        <v>45</v>
      </c>
      <c r="C30" s="103">
        <v>5</v>
      </c>
      <c r="D30" s="103">
        <v>5</v>
      </c>
      <c r="E30" s="208"/>
      <c r="F30" s="103">
        <f>$D$30*Таблица!D47</f>
        <v>7.8500000000000005</v>
      </c>
      <c r="G30" s="103">
        <f>$D$30*Таблица!E47</f>
        <v>0.635</v>
      </c>
      <c r="H30" s="103">
        <f>$D$30*Таблица!F47</f>
        <v>0.5750000000000001</v>
      </c>
      <c r="I30" s="103">
        <f>$D$30*Таблица!G47</f>
        <v>0.035</v>
      </c>
      <c r="J30" s="103">
        <f>$D$30*Таблица!H47</f>
        <v>2.75</v>
      </c>
      <c r="K30" s="103">
        <f>$D$30*Таблица!I47</f>
        <v>0.135</v>
      </c>
      <c r="L30" s="103">
        <f>$D$30*Таблица!J47</f>
        <v>0.0035</v>
      </c>
      <c r="M30" s="103">
        <f>$D$30*Таблица!K47</f>
        <v>0.022000000000000002</v>
      </c>
      <c r="N30" s="103">
        <f>$D$30*Таблица!L47</f>
        <v>0</v>
      </c>
      <c r="O30" s="195"/>
    </row>
    <row r="31" spans="1:15" ht="15">
      <c r="A31" s="208"/>
      <c r="B31" s="18" t="s">
        <v>43</v>
      </c>
      <c r="C31" s="137">
        <v>5</v>
      </c>
      <c r="D31" s="137">
        <v>5</v>
      </c>
      <c r="E31" s="208"/>
      <c r="F31" s="137">
        <v>13.36</v>
      </c>
      <c r="G31" s="137">
        <v>0.412</v>
      </c>
      <c r="H31" s="137">
        <v>0.044</v>
      </c>
      <c r="I31" s="137">
        <v>2.76</v>
      </c>
      <c r="J31" s="137">
        <v>0.72</v>
      </c>
      <c r="K31" s="137">
        <v>0.048</v>
      </c>
      <c r="L31" s="137">
        <v>0.0068</v>
      </c>
      <c r="M31" s="137">
        <v>0.0032</v>
      </c>
      <c r="N31" s="75">
        <v>0</v>
      </c>
      <c r="O31" s="195"/>
    </row>
    <row r="32" spans="1:15" ht="15">
      <c r="A32" s="208"/>
      <c r="B32" s="18" t="s">
        <v>23</v>
      </c>
      <c r="C32" s="103">
        <v>2</v>
      </c>
      <c r="D32" s="103">
        <v>2</v>
      </c>
      <c r="E32" s="208"/>
      <c r="F32" s="103">
        <f>$D$32*Таблица!D26</f>
        <v>17.98</v>
      </c>
      <c r="G32" s="103">
        <f>$D$32*Таблица!E26</f>
        <v>0</v>
      </c>
      <c r="H32" s="103">
        <f>$D$32*Таблица!F26</f>
        <v>1.998</v>
      </c>
      <c r="I32" s="103">
        <f>$D$32*Таблица!G26</f>
        <v>0</v>
      </c>
      <c r="J32" s="103">
        <f>$D$32*Таблица!H26</f>
        <v>0</v>
      </c>
      <c r="K32" s="103">
        <f>$D$32*Таблица!I26</f>
        <v>0</v>
      </c>
      <c r="L32" s="103">
        <f>$D$32*Таблица!J26</f>
        <v>0</v>
      </c>
      <c r="M32" s="103">
        <f>$D$32*Таблица!K26</f>
        <v>0</v>
      </c>
      <c r="N32" s="75">
        <f>$D$32*Таблица!L26</f>
        <v>0</v>
      </c>
      <c r="O32" s="194"/>
    </row>
    <row r="33" spans="1:15" ht="30">
      <c r="A33" s="207"/>
      <c r="B33" s="18" t="s">
        <v>29</v>
      </c>
      <c r="C33" s="103">
        <v>10</v>
      </c>
      <c r="D33" s="103">
        <v>10</v>
      </c>
      <c r="E33" s="207"/>
      <c r="F33" s="103">
        <f>$D$33*Таблица!D2</f>
        <v>26.200000000000003</v>
      </c>
      <c r="G33" s="103">
        <f>$D$33*Таблица!E2</f>
        <v>0.77</v>
      </c>
      <c r="H33" s="103">
        <f>$D$33*Таблица!F2</f>
        <v>0.3</v>
      </c>
      <c r="I33" s="103">
        <f>$D$33*Таблица!G2</f>
        <v>4.98</v>
      </c>
      <c r="J33" s="103">
        <f>$D$33*Таблица!H2</f>
        <v>2</v>
      </c>
      <c r="K33" s="103">
        <f>$D$33*Таблица!I2</f>
        <v>0.09</v>
      </c>
      <c r="L33" s="103">
        <f>$D$33*Таблица!J2</f>
        <v>0.011000000000000001</v>
      </c>
      <c r="M33" s="103">
        <f>$D$33*Таблица!K2</f>
        <v>0.008</v>
      </c>
      <c r="N33" s="75">
        <f>$D$33*Таблица!L2</f>
        <v>0</v>
      </c>
      <c r="O33" s="18"/>
    </row>
    <row r="34" spans="1:15" ht="15" customHeight="1">
      <c r="A34" s="201" t="s">
        <v>207</v>
      </c>
      <c r="B34" s="18" t="s">
        <v>24</v>
      </c>
      <c r="C34" s="103">
        <v>10</v>
      </c>
      <c r="D34" s="103">
        <v>10</v>
      </c>
      <c r="E34" s="200">
        <v>20</v>
      </c>
      <c r="F34" s="103">
        <f>$D$34*Таблица!D29</f>
        <v>4.1</v>
      </c>
      <c r="G34" s="103">
        <f>$D$34*Таблица!E29</f>
        <v>0.14</v>
      </c>
      <c r="H34" s="103">
        <f>$D$34*Таблица!F29</f>
        <v>0</v>
      </c>
      <c r="I34" s="103">
        <f>$D$34*Таблица!G29</f>
        <v>0.9099999999999999</v>
      </c>
      <c r="J34" s="103">
        <f>$D$34*Таблица!H29</f>
        <v>3.1</v>
      </c>
      <c r="K34" s="103">
        <f>$D$34*Таблица!I29</f>
        <v>0.08</v>
      </c>
      <c r="L34" s="103">
        <f>$D$34*Таблица!J29</f>
        <v>0.005</v>
      </c>
      <c r="M34" s="103">
        <f>$D$34*Таблица!K29</f>
        <v>0.002</v>
      </c>
      <c r="N34" s="75">
        <f>$D$34*Таблица!L29</f>
        <v>1</v>
      </c>
      <c r="O34" s="193">
        <v>216</v>
      </c>
    </row>
    <row r="35" spans="1:15" ht="15">
      <c r="A35" s="201"/>
      <c r="B35" s="18" t="s">
        <v>25</v>
      </c>
      <c r="C35" s="103">
        <v>10</v>
      </c>
      <c r="D35" s="103">
        <v>10</v>
      </c>
      <c r="E35" s="200"/>
      <c r="F35" s="103">
        <f>$D$35*Таблица!D30</f>
        <v>3.4000000000000004</v>
      </c>
      <c r="G35" s="103">
        <f>$D$35*Таблица!E30</f>
        <v>0.13</v>
      </c>
      <c r="H35" s="103">
        <f>$D$35*Таблица!F30</f>
        <v>0.01</v>
      </c>
      <c r="I35" s="103">
        <f>$D$35*Таблица!G30</f>
        <v>0.8400000000000001</v>
      </c>
      <c r="J35" s="103">
        <f>$D$35*Таблица!H30</f>
        <v>5.1</v>
      </c>
      <c r="K35" s="103">
        <f>$D$35*Таблица!I30</f>
        <v>0.12</v>
      </c>
      <c r="L35" s="103">
        <f>$D$35*Таблица!J30</f>
        <v>0.005999999999999999</v>
      </c>
      <c r="M35" s="103">
        <f>$D$35*Таблица!K30</f>
        <v>0.007</v>
      </c>
      <c r="N35" s="75">
        <f>$D$35*Таблица!L30</f>
        <v>0.5</v>
      </c>
      <c r="O35" s="195"/>
    </row>
    <row r="36" spans="1:15" ht="30">
      <c r="A36" s="201"/>
      <c r="B36" s="18" t="s">
        <v>145</v>
      </c>
      <c r="C36" s="103">
        <v>2</v>
      </c>
      <c r="D36" s="103">
        <v>2</v>
      </c>
      <c r="E36" s="200"/>
      <c r="F36" s="103">
        <f>$D$36*Таблица!D51</f>
        <v>1.98</v>
      </c>
      <c r="G36" s="103">
        <f>$D$36*Таблица!E51</f>
        <v>0.096</v>
      </c>
      <c r="H36" s="103">
        <f>$D$36*Таблица!F51</f>
        <v>0</v>
      </c>
      <c r="I36" s="103">
        <f>$D$36*Таблица!G51</f>
        <v>0.38</v>
      </c>
      <c r="J36" s="103">
        <f>$D$36*Таблица!H51</f>
        <v>0.4</v>
      </c>
      <c r="K36" s="103">
        <f>$D$36*Таблица!I51</f>
        <v>0.04</v>
      </c>
      <c r="L36" s="103">
        <f>$D$36*Таблица!J51</f>
        <v>0.003</v>
      </c>
      <c r="M36" s="103">
        <f>$D$36*Таблица!K51</f>
        <v>0.34</v>
      </c>
      <c r="N36" s="75">
        <f>$D$36*Таблица!L51</f>
        <v>0.52</v>
      </c>
      <c r="O36" s="195"/>
    </row>
    <row r="37" spans="1:15" ht="15">
      <c r="A37" s="201"/>
      <c r="B37" s="18" t="s">
        <v>16</v>
      </c>
      <c r="C37" s="103">
        <v>2</v>
      </c>
      <c r="D37" s="103">
        <v>2</v>
      </c>
      <c r="E37" s="200"/>
      <c r="F37" s="103">
        <f>$D$37*Таблица!D24</f>
        <v>14.68</v>
      </c>
      <c r="G37" s="103">
        <f>$D$37*Таблица!E24</f>
        <v>0.008</v>
      </c>
      <c r="H37" s="103">
        <f>$D$37*Таблица!F24</f>
        <v>1.57</v>
      </c>
      <c r="I37" s="103">
        <f>$D$37*Таблица!G24</f>
        <v>0.01</v>
      </c>
      <c r="J37" s="103">
        <f>$D$37*Таблица!H24</f>
        <v>0.48</v>
      </c>
      <c r="K37" s="103">
        <f>$D$37*Таблица!I24</f>
        <v>0.04</v>
      </c>
      <c r="L37" s="103">
        <f>$D$37*Таблица!J24</f>
        <v>0.002</v>
      </c>
      <c r="M37" s="103">
        <f>$D$37*Таблица!K24</f>
        <v>0.002</v>
      </c>
      <c r="N37" s="75">
        <f>$D$37*Таблица!L24</f>
        <v>0</v>
      </c>
      <c r="O37" s="195"/>
    </row>
    <row r="38" spans="1:15" ht="15">
      <c r="A38" s="201"/>
      <c r="B38" s="18" t="s">
        <v>23</v>
      </c>
      <c r="C38" s="103">
        <v>2</v>
      </c>
      <c r="D38" s="103">
        <v>2</v>
      </c>
      <c r="E38" s="200"/>
      <c r="F38" s="103">
        <f>$D$38*Таблица!D26</f>
        <v>17.98</v>
      </c>
      <c r="G38" s="103">
        <f>$D$38*Таблица!E26</f>
        <v>0</v>
      </c>
      <c r="H38" s="103">
        <f>$D$38*Таблица!F26</f>
        <v>1.998</v>
      </c>
      <c r="I38" s="103">
        <f>$D$38*Таблица!G26</f>
        <v>0</v>
      </c>
      <c r="J38" s="103">
        <f>$D$38*Таблица!H26</f>
        <v>0</v>
      </c>
      <c r="K38" s="103">
        <f>$D$38*Таблица!I26</f>
        <v>0</v>
      </c>
      <c r="L38" s="103">
        <f>$D$38*Таблица!J26</f>
        <v>0</v>
      </c>
      <c r="M38" s="103">
        <f>$D$38*Таблица!K26</f>
        <v>0</v>
      </c>
      <c r="N38" s="75">
        <f>$D$38*Таблица!L26</f>
        <v>0</v>
      </c>
      <c r="O38" s="194"/>
    </row>
    <row r="39" spans="1:15" ht="22.5" customHeight="1">
      <c r="A39" s="201" t="s">
        <v>200</v>
      </c>
      <c r="B39" s="18" t="s">
        <v>26</v>
      </c>
      <c r="C39" s="103">
        <v>80</v>
      </c>
      <c r="D39" s="103">
        <v>80</v>
      </c>
      <c r="E39" s="192">
        <v>80</v>
      </c>
      <c r="F39" s="103">
        <f>$D$39*Таблица!D34</f>
        <v>64</v>
      </c>
      <c r="G39" s="103">
        <f>$D$39*Таблица!E34</f>
        <v>1.6</v>
      </c>
      <c r="H39" s="103">
        <f>$D$39*Таблица!F34</f>
        <v>0.32</v>
      </c>
      <c r="I39" s="103">
        <f>$D$39*Таблица!G34</f>
        <v>13.84</v>
      </c>
      <c r="J39" s="103">
        <f>$D$39*Таблица!H34</f>
        <v>8</v>
      </c>
      <c r="K39" s="103">
        <f>$D$39*Таблица!I34</f>
        <v>0.72</v>
      </c>
      <c r="L39" s="103">
        <f>$D$39*Таблица!J34</f>
        <v>0.09599999999999999</v>
      </c>
      <c r="M39" s="103">
        <f>$D$39*Таблица!K34</f>
        <v>0.04</v>
      </c>
      <c r="N39" s="75">
        <f>$D$39*Таблица!L34</f>
        <v>16</v>
      </c>
      <c r="O39" s="193">
        <v>131</v>
      </c>
    </row>
    <row r="40" spans="1:15" ht="22.5" customHeight="1">
      <c r="A40" s="201"/>
      <c r="B40" s="18" t="s">
        <v>16</v>
      </c>
      <c r="C40" s="103">
        <v>3.4</v>
      </c>
      <c r="D40" s="103">
        <v>3.4</v>
      </c>
      <c r="E40" s="192"/>
      <c r="F40" s="103">
        <f>$D$40*Таблица!D24</f>
        <v>24.956</v>
      </c>
      <c r="G40" s="103">
        <f>$D$40*Таблица!E24</f>
        <v>0.0136</v>
      </c>
      <c r="H40" s="103">
        <f>$D$40*Таблица!F24</f>
        <v>2.669</v>
      </c>
      <c r="I40" s="103">
        <f>$D$40*Таблица!G24</f>
        <v>0.017</v>
      </c>
      <c r="J40" s="103">
        <f>$D$40*Таблица!H24</f>
        <v>0.816</v>
      </c>
      <c r="K40" s="103">
        <f>$D$40*Таблица!I24</f>
        <v>0.068</v>
      </c>
      <c r="L40" s="103">
        <f>$D$40*Таблица!J24</f>
        <v>0.0034</v>
      </c>
      <c r="M40" s="103">
        <f>$D$40*Таблица!K24</f>
        <v>0.0034</v>
      </c>
      <c r="N40" s="75">
        <f>$D$40*Таблица!L24</f>
        <v>0</v>
      </c>
      <c r="O40" s="194"/>
    </row>
    <row r="41" spans="1:15" ht="30">
      <c r="A41" s="201" t="s">
        <v>28</v>
      </c>
      <c r="B41" s="18" t="s">
        <v>29</v>
      </c>
      <c r="C41" s="103">
        <v>18</v>
      </c>
      <c r="D41" s="103">
        <v>18</v>
      </c>
      <c r="E41" s="103">
        <v>18</v>
      </c>
      <c r="F41" s="103">
        <f>$D$41*Таблица!D2</f>
        <v>47.160000000000004</v>
      </c>
      <c r="G41" s="103">
        <f>$D$41*Таблица!E2</f>
        <v>1.386</v>
      </c>
      <c r="H41" s="103">
        <f>$D$41*Таблица!F2</f>
        <v>0.54</v>
      </c>
      <c r="I41" s="103">
        <f>$D$41*Таблица!G2</f>
        <v>8.964</v>
      </c>
      <c r="J41" s="103">
        <f>$D$41*Таблица!H2</f>
        <v>3.6</v>
      </c>
      <c r="K41" s="103">
        <f>$D$41*Таблица!I2</f>
        <v>0.16199999999999998</v>
      </c>
      <c r="L41" s="103">
        <f>$D$41*Таблица!J2</f>
        <v>0.0198</v>
      </c>
      <c r="M41" s="103">
        <f>$D$41*Таблица!K2</f>
        <v>0.014400000000000001</v>
      </c>
      <c r="N41" s="75">
        <f>$D$41*Таблица!L2</f>
        <v>0</v>
      </c>
      <c r="O41" s="18"/>
    </row>
    <row r="42" spans="1:15" ht="30">
      <c r="A42" s="201"/>
      <c r="B42" s="18" t="s">
        <v>30</v>
      </c>
      <c r="C42" s="103">
        <v>32</v>
      </c>
      <c r="D42" s="103">
        <v>32</v>
      </c>
      <c r="E42" s="103">
        <v>32</v>
      </c>
      <c r="F42" s="103">
        <f>$D$42*Таблица!D3</f>
        <v>57.92</v>
      </c>
      <c r="G42" s="103">
        <f>$D$42*Таблица!E3</f>
        <v>2.112</v>
      </c>
      <c r="H42" s="103">
        <f>$D$42*Таблица!F3</f>
        <v>0.384</v>
      </c>
      <c r="I42" s="103">
        <f>$D$42*Таблица!G3</f>
        <v>10.944</v>
      </c>
      <c r="J42" s="103">
        <f>$D$42*Таблица!H3</f>
        <v>0.672</v>
      </c>
      <c r="K42" s="103">
        <f>$D$42*Таблица!I3</f>
        <v>0.64</v>
      </c>
      <c r="L42" s="103">
        <f>$D$42*Таблица!J3</f>
        <v>0.0256</v>
      </c>
      <c r="M42" s="103">
        <f>$D$42*Таблица!K3</f>
        <v>0.016</v>
      </c>
      <c r="N42" s="75">
        <f>$D$42*Таблица!L3</f>
        <v>0</v>
      </c>
      <c r="O42" s="18"/>
    </row>
    <row r="43" spans="1:15" ht="45">
      <c r="A43" s="201" t="s">
        <v>203</v>
      </c>
      <c r="B43" s="18" t="s">
        <v>204</v>
      </c>
      <c r="C43" s="103">
        <v>5</v>
      </c>
      <c r="D43" s="103">
        <v>5</v>
      </c>
      <c r="E43" s="200">
        <v>150</v>
      </c>
      <c r="F43" s="103">
        <f>$D$43*Таблица!D57</f>
        <v>1.75</v>
      </c>
      <c r="G43" s="103">
        <f>$D$43*Таблица!E57</f>
        <v>0.015</v>
      </c>
      <c r="H43" s="103">
        <f>$D$43*Таблица!F57</f>
        <v>0</v>
      </c>
      <c r="I43" s="103">
        <f>$D$43*Таблица!G57</f>
        <v>4.5</v>
      </c>
      <c r="J43" s="103">
        <f>$D$43*Таблица!H57</f>
        <v>0.22499999999999998</v>
      </c>
      <c r="K43" s="103">
        <f>$D$43*Таблица!I57</f>
        <v>0</v>
      </c>
      <c r="L43" s="103">
        <f>$D$43*Таблица!J57</f>
        <v>0.015</v>
      </c>
      <c r="M43" s="103">
        <f>$D$43*Таблица!K57</f>
        <v>0.015</v>
      </c>
      <c r="N43" s="75">
        <f>$D$43*Таблица!L57</f>
        <v>0.95</v>
      </c>
      <c r="O43" s="193">
        <v>274</v>
      </c>
    </row>
    <row r="44" spans="1:15" ht="29.25" customHeight="1">
      <c r="A44" s="201"/>
      <c r="B44" s="18" t="s">
        <v>17</v>
      </c>
      <c r="C44" s="103">
        <v>9.6</v>
      </c>
      <c r="D44" s="103">
        <v>9.6</v>
      </c>
      <c r="E44" s="200"/>
      <c r="F44" s="103">
        <f>$D$44*Таблица!D15</f>
        <v>36.384</v>
      </c>
      <c r="G44" s="103">
        <f>$D$44*Таблица!E15</f>
        <v>0</v>
      </c>
      <c r="H44" s="103">
        <f>$D$44*Таблица!F15</f>
        <v>0</v>
      </c>
      <c r="I44" s="103">
        <f>$D$44*Таблица!G15</f>
        <v>9.5808</v>
      </c>
      <c r="J44" s="103">
        <f>$D$44*Таблица!H15</f>
        <v>0.192</v>
      </c>
      <c r="K44" s="103">
        <f>$D$44*Таблица!I15</f>
        <v>0.288</v>
      </c>
      <c r="L44" s="103">
        <f>$D$44*Таблица!J15</f>
        <v>0</v>
      </c>
      <c r="M44" s="103">
        <f>$D$44*Таблица!K15</f>
        <v>0</v>
      </c>
      <c r="N44" s="75">
        <f>$D$44*Таблица!L15</f>
        <v>0</v>
      </c>
      <c r="O44" s="194"/>
    </row>
    <row r="45" spans="1:15" s="15" customFormat="1" ht="14.25">
      <c r="A45" s="76" t="s">
        <v>37</v>
      </c>
      <c r="B45" s="63"/>
      <c r="C45" s="77"/>
      <c r="D45" s="77"/>
      <c r="E45" s="65">
        <f aca="true" t="shared" si="2" ref="E45:N45">SUM(E18:E44)</f>
        <v>540</v>
      </c>
      <c r="F45" s="78">
        <f t="shared" si="2"/>
        <v>672.9100000000001</v>
      </c>
      <c r="G45" s="78">
        <f t="shared" si="2"/>
        <v>36.3636</v>
      </c>
      <c r="H45" s="78">
        <f t="shared" si="2"/>
        <v>23.171</v>
      </c>
      <c r="I45" s="78">
        <f t="shared" si="2"/>
        <v>83.3518</v>
      </c>
      <c r="J45" s="78">
        <f t="shared" si="2"/>
        <v>77.14499999999998</v>
      </c>
      <c r="K45" s="78">
        <f t="shared" si="2"/>
        <v>5.655999999999999</v>
      </c>
      <c r="L45" s="78">
        <f t="shared" si="2"/>
        <v>0.4392</v>
      </c>
      <c r="M45" s="78">
        <f t="shared" si="2"/>
        <v>0.8304</v>
      </c>
      <c r="N45" s="78">
        <f t="shared" si="2"/>
        <v>32.92</v>
      </c>
      <c r="O45" s="63"/>
    </row>
    <row r="46" spans="1:15" ht="15">
      <c r="A46" s="72" t="s">
        <v>32</v>
      </c>
      <c r="B46" s="64"/>
      <c r="C46" s="64"/>
      <c r="D46" s="64"/>
      <c r="E46" s="64"/>
      <c r="F46" s="64"/>
      <c r="G46" s="64"/>
      <c r="H46" s="64"/>
      <c r="I46" s="73"/>
      <c r="J46" s="64"/>
      <c r="K46" s="64"/>
      <c r="L46" s="64"/>
      <c r="M46" s="64"/>
      <c r="N46" s="64"/>
      <c r="O46" s="74"/>
    </row>
    <row r="47" spans="1:15" ht="15" customHeight="1">
      <c r="A47" s="204" t="s">
        <v>256</v>
      </c>
      <c r="B47" s="226" t="s">
        <v>239</v>
      </c>
      <c r="C47" s="209">
        <v>30</v>
      </c>
      <c r="D47" s="209">
        <v>30</v>
      </c>
      <c r="E47" s="206">
        <v>30</v>
      </c>
      <c r="F47" s="209">
        <v>12</v>
      </c>
      <c r="G47" s="209">
        <v>0.96</v>
      </c>
      <c r="H47" s="209">
        <v>0.06</v>
      </c>
      <c r="I47" s="209">
        <v>1.95</v>
      </c>
      <c r="J47" s="209">
        <v>4.8</v>
      </c>
      <c r="K47" s="209">
        <v>0.06</v>
      </c>
      <c r="L47" s="209">
        <v>0.033</v>
      </c>
      <c r="M47" s="209">
        <v>0.21</v>
      </c>
      <c r="N47" s="209">
        <v>3</v>
      </c>
      <c r="O47" s="193">
        <v>6</v>
      </c>
    </row>
    <row r="48" spans="1:15" ht="15">
      <c r="A48" s="215"/>
      <c r="B48" s="227"/>
      <c r="C48" s="210"/>
      <c r="D48" s="210"/>
      <c r="E48" s="208"/>
      <c r="F48" s="210"/>
      <c r="G48" s="210"/>
      <c r="H48" s="210"/>
      <c r="I48" s="210"/>
      <c r="J48" s="210"/>
      <c r="K48" s="210"/>
      <c r="L48" s="210"/>
      <c r="M48" s="210"/>
      <c r="N48" s="210"/>
      <c r="O48" s="195"/>
    </row>
    <row r="49" spans="1:15" ht="15">
      <c r="A49" s="205"/>
      <c r="B49" s="123" t="s">
        <v>23</v>
      </c>
      <c r="C49" s="122">
        <v>0.2</v>
      </c>
      <c r="D49" s="122">
        <v>0.2</v>
      </c>
      <c r="E49" s="207"/>
      <c r="F49" s="122">
        <v>1.798</v>
      </c>
      <c r="G49" s="122">
        <v>0</v>
      </c>
      <c r="H49" s="122">
        <v>0.1998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4">
        <v>0</v>
      </c>
      <c r="O49" s="194"/>
    </row>
    <row r="50" spans="1:17" ht="15">
      <c r="A50" s="83" t="s">
        <v>238</v>
      </c>
      <c r="B50" s="18" t="s">
        <v>45</v>
      </c>
      <c r="C50" s="103">
        <v>40</v>
      </c>
      <c r="D50" s="103">
        <v>40</v>
      </c>
      <c r="E50" s="119">
        <v>40</v>
      </c>
      <c r="F50" s="103">
        <v>62.8</v>
      </c>
      <c r="G50" s="103">
        <v>5.08</v>
      </c>
      <c r="H50" s="103">
        <v>4.6</v>
      </c>
      <c r="I50" s="103">
        <v>0.28</v>
      </c>
      <c r="J50" s="103">
        <v>22</v>
      </c>
      <c r="K50" s="103">
        <v>1.08</v>
      </c>
      <c r="L50" s="103">
        <v>0.028</v>
      </c>
      <c r="M50" s="103">
        <v>0.176</v>
      </c>
      <c r="N50" s="75">
        <f>$D$50*Таблица!L24</f>
        <v>0</v>
      </c>
      <c r="O50" s="126"/>
      <c r="Q50" s="69"/>
    </row>
    <row r="51" spans="1:15" ht="30">
      <c r="A51" s="83" t="s">
        <v>28</v>
      </c>
      <c r="B51" s="18" t="s">
        <v>29</v>
      </c>
      <c r="C51" s="103">
        <v>10</v>
      </c>
      <c r="D51" s="103">
        <v>10</v>
      </c>
      <c r="E51" s="119">
        <v>10</v>
      </c>
      <c r="F51" s="103">
        <v>26.2</v>
      </c>
      <c r="G51" s="103">
        <v>0.77</v>
      </c>
      <c r="H51" s="103">
        <v>0.3</v>
      </c>
      <c r="I51" s="103">
        <v>4.98</v>
      </c>
      <c r="J51" s="103">
        <v>2</v>
      </c>
      <c r="K51" s="103">
        <v>0.09</v>
      </c>
      <c r="L51" s="103">
        <v>0.011</v>
      </c>
      <c r="M51" s="103">
        <v>0.008</v>
      </c>
      <c r="N51" s="75">
        <v>0</v>
      </c>
      <c r="O51" s="126"/>
    </row>
    <row r="52" spans="1:15" ht="15">
      <c r="A52" s="83" t="s">
        <v>48</v>
      </c>
      <c r="B52" s="18" t="s">
        <v>49</v>
      </c>
      <c r="C52" s="103">
        <v>12</v>
      </c>
      <c r="D52" s="103">
        <v>12</v>
      </c>
      <c r="E52" s="119">
        <v>12</v>
      </c>
      <c r="F52" s="103">
        <v>48</v>
      </c>
      <c r="G52" s="103">
        <v>0.96</v>
      </c>
      <c r="H52" s="103">
        <v>1.08</v>
      </c>
      <c r="I52" s="103">
        <v>8.4</v>
      </c>
      <c r="J52" s="103">
        <v>2.4</v>
      </c>
      <c r="K52" s="103">
        <v>0.18</v>
      </c>
      <c r="L52" s="103">
        <v>0.0156</v>
      </c>
      <c r="M52" s="103">
        <v>0.0108</v>
      </c>
      <c r="N52" s="75">
        <f>$D$52*Таблица!L15</f>
        <v>0</v>
      </c>
      <c r="O52" s="125"/>
    </row>
    <row r="53" spans="1:15" ht="15">
      <c r="A53" s="201" t="s">
        <v>34</v>
      </c>
      <c r="B53" s="18" t="s">
        <v>35</v>
      </c>
      <c r="C53" s="103">
        <v>0.5</v>
      </c>
      <c r="D53" s="103">
        <v>0.5</v>
      </c>
      <c r="E53" s="200">
        <v>150</v>
      </c>
      <c r="F53" s="103">
        <f>Таблица!D60*2</f>
        <v>0.4</v>
      </c>
      <c r="G53" s="103">
        <f>Таблица!E60*2</f>
        <v>0.08</v>
      </c>
      <c r="H53" s="103">
        <f>Таблица!F60*2</f>
        <v>0</v>
      </c>
      <c r="I53" s="103">
        <f>Таблица!G60*2</f>
        <v>0.24</v>
      </c>
      <c r="J53" s="103">
        <f>Таблица!H60*2</f>
        <v>9.9</v>
      </c>
      <c r="K53" s="103">
        <f>Таблица!I60*2</f>
        <v>0</v>
      </c>
      <c r="L53" s="103">
        <f>Таблица!J60*2</f>
        <v>0.0014</v>
      </c>
      <c r="M53" s="103">
        <f>Таблица!K60*2</f>
        <v>0.002</v>
      </c>
      <c r="N53" s="103">
        <f>Таблица!L60*2</f>
        <v>0</v>
      </c>
      <c r="O53" s="193">
        <v>18</v>
      </c>
    </row>
    <row r="54" spans="1:15" ht="15">
      <c r="A54" s="201"/>
      <c r="B54" s="18" t="s">
        <v>17</v>
      </c>
      <c r="C54" s="103">
        <v>10</v>
      </c>
      <c r="D54" s="103">
        <v>10</v>
      </c>
      <c r="E54" s="200"/>
      <c r="F54" s="103">
        <f>$D$54*Таблица!D15</f>
        <v>37.9</v>
      </c>
      <c r="G54" s="103">
        <f>$D$54*Таблица!E15</f>
        <v>0</v>
      </c>
      <c r="H54" s="103">
        <f>$D$54*Таблица!F15</f>
        <v>0</v>
      </c>
      <c r="I54" s="103">
        <f>$D$54*Таблица!G15</f>
        <v>9.98</v>
      </c>
      <c r="J54" s="103">
        <f>$D$54*Таблица!H15</f>
        <v>0.2</v>
      </c>
      <c r="K54" s="103">
        <f>$D$54*Таблица!I15</f>
        <v>0.3</v>
      </c>
      <c r="L54" s="103">
        <f>$D$54*Таблица!J15</f>
        <v>0</v>
      </c>
      <c r="M54" s="103">
        <f>$D$54*Таблица!K15</f>
        <v>0</v>
      </c>
      <c r="N54" s="75">
        <f>$D$54*Таблица!L15</f>
        <v>0</v>
      </c>
      <c r="O54" s="194"/>
    </row>
    <row r="55" spans="1:15" ht="15">
      <c r="A55" s="118" t="s">
        <v>219</v>
      </c>
      <c r="B55" s="18" t="s">
        <v>220</v>
      </c>
      <c r="C55" s="117">
        <v>172</v>
      </c>
      <c r="D55" s="117">
        <v>152</v>
      </c>
      <c r="E55" s="119">
        <v>172</v>
      </c>
      <c r="F55" s="117">
        <v>68.4</v>
      </c>
      <c r="G55" s="117">
        <v>0.608</v>
      </c>
      <c r="H55" s="117">
        <v>0.608</v>
      </c>
      <c r="I55" s="117">
        <v>14.896</v>
      </c>
      <c r="J55" s="117">
        <v>24.32</v>
      </c>
      <c r="K55" s="117">
        <v>3.344</v>
      </c>
      <c r="L55" s="117">
        <v>0.0152</v>
      </c>
      <c r="M55" s="117">
        <v>0.0456</v>
      </c>
      <c r="N55" s="75">
        <v>1.976</v>
      </c>
      <c r="O55" s="120"/>
    </row>
    <row r="56" spans="1:15" s="15" customFormat="1" ht="14.25">
      <c r="A56" s="76" t="s">
        <v>37</v>
      </c>
      <c r="B56" s="63"/>
      <c r="C56" s="77"/>
      <c r="D56" s="77"/>
      <c r="E56" s="65">
        <v>414</v>
      </c>
      <c r="F56" s="78">
        <f aca="true" t="shared" si="3" ref="F56:N56">SUM(F47:F54)</f>
        <v>189.098</v>
      </c>
      <c r="G56" s="78">
        <f t="shared" si="3"/>
        <v>7.8500000000000005</v>
      </c>
      <c r="H56" s="78">
        <f t="shared" si="3"/>
        <v>6.2398</v>
      </c>
      <c r="I56" s="78">
        <f t="shared" si="3"/>
        <v>25.830000000000002</v>
      </c>
      <c r="J56" s="78">
        <f t="shared" si="3"/>
        <v>41.300000000000004</v>
      </c>
      <c r="K56" s="78">
        <f t="shared" si="3"/>
        <v>1.7100000000000002</v>
      </c>
      <c r="L56" s="78">
        <f t="shared" si="3"/>
        <v>0.089</v>
      </c>
      <c r="M56" s="78">
        <f t="shared" si="3"/>
        <v>0.4068</v>
      </c>
      <c r="N56" s="79">
        <f t="shared" si="3"/>
        <v>3</v>
      </c>
      <c r="O56" s="63"/>
    </row>
    <row r="57" spans="1:15" s="15" customFormat="1" ht="14.25">
      <c r="A57" s="76" t="s">
        <v>134</v>
      </c>
      <c r="B57" s="63"/>
      <c r="C57" s="77"/>
      <c r="D57" s="77"/>
      <c r="E57" s="65">
        <f>E13+E16+E45+E56</f>
        <v>1427</v>
      </c>
      <c r="F57" s="78">
        <f aca="true" t="shared" si="4" ref="F57:N57">F56+F45+F16+F13</f>
        <v>1115.1480000000001</v>
      </c>
      <c r="G57" s="78">
        <f t="shared" si="4"/>
        <v>49.187599999999996</v>
      </c>
      <c r="H57" s="78">
        <f t="shared" si="4"/>
        <v>35.3908</v>
      </c>
      <c r="I57" s="78">
        <f t="shared" si="4"/>
        <v>154.2618</v>
      </c>
      <c r="J57" s="78">
        <f t="shared" si="4"/>
        <v>171.92000000000002</v>
      </c>
      <c r="K57" s="78">
        <f t="shared" si="4"/>
        <v>9.670499999999999</v>
      </c>
      <c r="L57" s="78">
        <f t="shared" si="4"/>
        <v>0.7424999999999999</v>
      </c>
      <c r="M57" s="78">
        <f t="shared" si="4"/>
        <v>1.3591000000000002</v>
      </c>
      <c r="N57" s="79">
        <f t="shared" si="4"/>
        <v>67.953</v>
      </c>
      <c r="O57" s="63"/>
    </row>
  </sheetData>
  <sheetProtection/>
  <mergeCells count="55">
    <mergeCell ref="L47:L48"/>
    <mergeCell ref="M47:M48"/>
    <mergeCell ref="H47:H48"/>
    <mergeCell ref="N47:N48"/>
    <mergeCell ref="I47:I48"/>
    <mergeCell ref="D47:D48"/>
    <mergeCell ref="F47:F48"/>
    <mergeCell ref="G47:G48"/>
    <mergeCell ref="B1:O1"/>
    <mergeCell ref="O3:O4"/>
    <mergeCell ref="O6:O8"/>
    <mergeCell ref="O9:O10"/>
    <mergeCell ref="O20:O28"/>
    <mergeCell ref="J47:J48"/>
    <mergeCell ref="K47:K48"/>
    <mergeCell ref="O11:O12"/>
    <mergeCell ref="C3:C4"/>
    <mergeCell ref="D3:D4"/>
    <mergeCell ref="A3:A4"/>
    <mergeCell ref="B3:B4"/>
    <mergeCell ref="O34:O38"/>
    <mergeCell ref="E43:E44"/>
    <mergeCell ref="A43:A44"/>
    <mergeCell ref="A11:A12"/>
    <mergeCell ref="A34:A38"/>
    <mergeCell ref="E34:E38"/>
    <mergeCell ref="E18:E19"/>
    <mergeCell ref="A41:A42"/>
    <mergeCell ref="A6:A8"/>
    <mergeCell ref="E6:E8"/>
    <mergeCell ref="A9:A10"/>
    <mergeCell ref="E9:E10"/>
    <mergeCell ref="E39:E40"/>
    <mergeCell ref="A29:A33"/>
    <mergeCell ref="E29:E33"/>
    <mergeCell ref="A18:A19"/>
    <mergeCell ref="A53:A54"/>
    <mergeCell ref="E53:E54"/>
    <mergeCell ref="A20:A28"/>
    <mergeCell ref="E20:E28"/>
    <mergeCell ref="A39:A40"/>
    <mergeCell ref="A47:A49"/>
    <mergeCell ref="E47:E49"/>
    <mergeCell ref="B47:B48"/>
    <mergeCell ref="C47:C48"/>
    <mergeCell ref="O43:O44"/>
    <mergeCell ref="O53:O54"/>
    <mergeCell ref="O47:O49"/>
    <mergeCell ref="O29:O32"/>
    <mergeCell ref="E3:E4"/>
    <mergeCell ref="F3:F4"/>
    <mergeCell ref="G3:I3"/>
    <mergeCell ref="J3:N3"/>
    <mergeCell ref="O39:O40"/>
    <mergeCell ref="O18:O19"/>
  </mergeCells>
  <hyperlinks>
    <hyperlink ref="O6:O8" r:id="rId1" display="Тех. карты док\182.doc"/>
    <hyperlink ref="O9:O10" r:id="rId2" display="Тех. карты док\1.doc"/>
    <hyperlink ref="O29:O32" r:id="rId3" display="Тех. карты док\79.doc"/>
    <hyperlink ref="O39:O40" r:id="rId4" display="Тех. карты док\131.doc"/>
    <hyperlink ref="O43:O44" r:id="rId5" display="Тех. карты док\274.doc"/>
    <hyperlink ref="O53:O54" r:id="rId6" display="Тех. карты док\258.doc"/>
    <hyperlink ref="O34:O38" r:id="rId7" display="Тех. карты док\216.doc"/>
    <hyperlink ref="O11:O12" r:id="rId8" display="Тех. карты док\432 м.docx"/>
    <hyperlink ref="O20:O28" r:id="rId9" display="Тех. карты\57 м.jpg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88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9" sqref="O19:O20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1.28125" style="1" customWidth="1"/>
    <col min="16" max="16384" width="9.140625" style="1" customWidth="1"/>
  </cols>
  <sheetData>
    <row r="1" spans="1:15" ht="15" customHeight="1">
      <c r="A1" s="8" t="s">
        <v>57</v>
      </c>
      <c r="B1" s="211" t="s">
        <v>213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ht="15">
      <c r="A2" s="2"/>
    </row>
    <row r="3" spans="1:15" ht="28.5" customHeight="1">
      <c r="A3" s="192" t="s">
        <v>1</v>
      </c>
      <c r="B3" s="192" t="s">
        <v>2</v>
      </c>
      <c r="C3" s="192" t="s">
        <v>3</v>
      </c>
      <c r="D3" s="192" t="s">
        <v>4</v>
      </c>
      <c r="E3" s="192" t="str">
        <f>'3 день'!E3:E4</f>
        <v>Выход блюда</v>
      </c>
      <c r="F3" s="192" t="str">
        <f>'3 день'!F3:F4</f>
        <v>Энергетическая ценность (Ккал)</v>
      </c>
      <c r="G3" s="192" t="str">
        <f>'3 день'!G3:I3</f>
        <v>Пищевые вещества (г)</v>
      </c>
      <c r="H3" s="192"/>
      <c r="I3" s="192"/>
      <c r="J3" s="192" t="str">
        <f>'3 день'!J3:N3</f>
        <v>Минеральные вещества и витамины</v>
      </c>
      <c r="K3" s="192"/>
      <c r="L3" s="192"/>
      <c r="M3" s="192"/>
      <c r="N3" s="192"/>
      <c r="O3" s="192" t="str">
        <f>'3 день'!O3:O4</f>
        <v>№ рецептуры</v>
      </c>
    </row>
    <row r="4" spans="1:15" ht="33.75" customHeight="1">
      <c r="A4" s="192"/>
      <c r="B4" s="192"/>
      <c r="C4" s="192"/>
      <c r="D4" s="192"/>
      <c r="E4" s="192"/>
      <c r="F4" s="192"/>
      <c r="G4" s="102" t="s">
        <v>11</v>
      </c>
      <c r="H4" s="102" t="s">
        <v>12</v>
      </c>
      <c r="I4" s="102" t="s">
        <v>13</v>
      </c>
      <c r="J4" s="102" t="s">
        <v>5</v>
      </c>
      <c r="K4" s="102" t="s">
        <v>6</v>
      </c>
      <c r="L4" s="102" t="s">
        <v>7</v>
      </c>
      <c r="M4" s="102" t="s">
        <v>8</v>
      </c>
      <c r="N4" s="102" t="s">
        <v>9</v>
      </c>
      <c r="O4" s="192"/>
    </row>
    <row r="5" spans="1:15" ht="15">
      <c r="A5" s="80" t="s">
        <v>14</v>
      </c>
      <c r="B5" s="81"/>
      <c r="C5" s="81"/>
      <c r="D5" s="81"/>
      <c r="E5" s="81"/>
      <c r="F5" s="81"/>
      <c r="G5" s="81"/>
      <c r="H5" s="81"/>
      <c r="I5" s="82"/>
      <c r="J5" s="81"/>
      <c r="K5" s="81"/>
      <c r="L5" s="81"/>
      <c r="M5" s="81"/>
      <c r="N5" s="81"/>
      <c r="O5" s="74"/>
    </row>
    <row r="6" spans="1:15" ht="15">
      <c r="A6" s="201" t="s">
        <v>251</v>
      </c>
      <c r="B6" s="18" t="s">
        <v>22</v>
      </c>
      <c r="C6" s="103">
        <v>13</v>
      </c>
      <c r="D6" s="103">
        <v>13</v>
      </c>
      <c r="E6" s="200">
        <v>150</v>
      </c>
      <c r="F6" s="103">
        <v>45.24</v>
      </c>
      <c r="G6" s="103">
        <v>1.495</v>
      </c>
      <c r="H6" s="103">
        <v>0.429</v>
      </c>
      <c r="I6" s="103">
        <v>8.645</v>
      </c>
      <c r="J6" s="103">
        <v>3.51</v>
      </c>
      <c r="K6" s="103">
        <v>0.91</v>
      </c>
      <c r="L6" s="103">
        <v>0.0806</v>
      </c>
      <c r="M6" s="103">
        <v>0.0052</v>
      </c>
      <c r="N6" s="75">
        <v>0</v>
      </c>
      <c r="O6" s="195">
        <v>181</v>
      </c>
    </row>
    <row r="7" spans="1:15" ht="15">
      <c r="A7" s="201"/>
      <c r="B7" s="18" t="s">
        <v>18</v>
      </c>
      <c r="C7" s="121">
        <v>100</v>
      </c>
      <c r="D7" s="121">
        <v>100</v>
      </c>
      <c r="E7" s="200"/>
      <c r="F7" s="121">
        <v>52</v>
      </c>
      <c r="G7" s="121">
        <v>2.8</v>
      </c>
      <c r="H7" s="121">
        <v>2.5</v>
      </c>
      <c r="I7" s="121">
        <v>4.7</v>
      </c>
      <c r="J7" s="121">
        <v>121</v>
      </c>
      <c r="K7" s="121">
        <v>0.1</v>
      </c>
      <c r="L7" s="121">
        <v>0.03</v>
      </c>
      <c r="M7" s="121">
        <v>0.13</v>
      </c>
      <c r="N7" s="75">
        <v>0.1</v>
      </c>
      <c r="O7" s="195"/>
    </row>
    <row r="8" spans="1:15" ht="15">
      <c r="A8" s="201"/>
      <c r="B8" s="18" t="s">
        <v>17</v>
      </c>
      <c r="C8" s="127">
        <v>3.6</v>
      </c>
      <c r="D8" s="127">
        <v>3.6</v>
      </c>
      <c r="E8" s="200"/>
      <c r="F8" s="127">
        <v>13.644</v>
      </c>
      <c r="G8" s="127">
        <v>0</v>
      </c>
      <c r="H8" s="127">
        <v>0</v>
      </c>
      <c r="I8" s="127">
        <v>3.5928</v>
      </c>
      <c r="J8" s="127">
        <v>0.072</v>
      </c>
      <c r="K8" s="127">
        <v>0.108</v>
      </c>
      <c r="L8" s="127">
        <v>0</v>
      </c>
      <c r="M8" s="127">
        <v>0</v>
      </c>
      <c r="N8" s="75">
        <v>0</v>
      </c>
      <c r="O8" s="195"/>
    </row>
    <row r="9" spans="1:15" ht="15">
      <c r="A9" s="201"/>
      <c r="B9" s="18" t="s">
        <v>16</v>
      </c>
      <c r="C9" s="103">
        <v>3</v>
      </c>
      <c r="D9" s="103">
        <v>3</v>
      </c>
      <c r="E9" s="200"/>
      <c r="F9" s="103">
        <f>$D$9*Таблица!D24</f>
        <v>22.02</v>
      </c>
      <c r="G9" s="103">
        <f>$D$9*Таблица!E24</f>
        <v>0.012</v>
      </c>
      <c r="H9" s="103">
        <f>$D$9*Таблица!F24</f>
        <v>2.355</v>
      </c>
      <c r="I9" s="103">
        <f>$D$9*Таблица!G24</f>
        <v>0.015</v>
      </c>
      <c r="J9" s="103">
        <f>$D$9*Таблица!H24</f>
        <v>0.72</v>
      </c>
      <c r="K9" s="103">
        <f>$D$9*Таблица!I24</f>
        <v>0.06</v>
      </c>
      <c r="L9" s="103">
        <f>$D$9*Таблица!J24</f>
        <v>0.003</v>
      </c>
      <c r="M9" s="103">
        <f>$D$9*Таблица!K24</f>
        <v>0.003</v>
      </c>
      <c r="N9" s="75">
        <f>$D$9*Таблица!L24</f>
        <v>0</v>
      </c>
      <c r="O9" s="194"/>
    </row>
    <row r="10" spans="1:15" ht="30">
      <c r="A10" s="201" t="s">
        <v>152</v>
      </c>
      <c r="B10" s="18" t="s">
        <v>29</v>
      </c>
      <c r="C10" s="103">
        <v>10</v>
      </c>
      <c r="D10" s="103">
        <v>10</v>
      </c>
      <c r="E10" s="212" t="s">
        <v>209</v>
      </c>
      <c r="F10" s="103">
        <f>$D$10*Таблица!D2</f>
        <v>26.200000000000003</v>
      </c>
      <c r="G10" s="103">
        <f>$D$10*Таблица!E2</f>
        <v>0.77</v>
      </c>
      <c r="H10" s="103">
        <f>$D$10*Таблица!F2</f>
        <v>0.3</v>
      </c>
      <c r="I10" s="103">
        <f>$D$10*Таблица!G2</f>
        <v>4.98</v>
      </c>
      <c r="J10" s="103">
        <f>$D$10*Таблица!H2</f>
        <v>2</v>
      </c>
      <c r="K10" s="103">
        <f>$D$10*Таблица!I2</f>
        <v>0.09</v>
      </c>
      <c r="L10" s="103">
        <f>$D$10*Таблица!J2</f>
        <v>0.011000000000000001</v>
      </c>
      <c r="M10" s="103">
        <f>$D$10*Таблица!K2</f>
        <v>0.008</v>
      </c>
      <c r="N10" s="75">
        <f>$D$10*Таблица!L2</f>
        <v>0</v>
      </c>
      <c r="O10" s="193">
        <v>1</v>
      </c>
    </row>
    <row r="11" spans="1:15" ht="15">
      <c r="A11" s="201"/>
      <c r="B11" s="18" t="s">
        <v>16</v>
      </c>
      <c r="C11" s="103">
        <v>3</v>
      </c>
      <c r="D11" s="103">
        <v>3</v>
      </c>
      <c r="E11" s="212"/>
      <c r="F11" s="103">
        <f>$D$11*Таблица!D24</f>
        <v>22.02</v>
      </c>
      <c r="G11" s="103">
        <f>$D$11*Таблица!E24</f>
        <v>0.012</v>
      </c>
      <c r="H11" s="103">
        <f>$D$11*Таблица!F24</f>
        <v>2.355</v>
      </c>
      <c r="I11" s="103">
        <f>$D$11*Таблица!G24</f>
        <v>0.015</v>
      </c>
      <c r="J11" s="103">
        <f>$D$11*Таблица!H24</f>
        <v>0.72</v>
      </c>
      <c r="K11" s="103">
        <f>$D$11*Таблица!I24</f>
        <v>0.06</v>
      </c>
      <c r="L11" s="103">
        <f>$D$11*Таблица!J24</f>
        <v>0.003</v>
      </c>
      <c r="M11" s="103">
        <f>$D$11*Таблица!K24</f>
        <v>0.003</v>
      </c>
      <c r="N11" s="75">
        <f>$D$11*Таблица!L24</f>
        <v>0</v>
      </c>
      <c r="O11" s="194"/>
    </row>
    <row r="12" spans="1:15" ht="30">
      <c r="A12" s="201" t="s">
        <v>240</v>
      </c>
      <c r="B12" s="18" t="s">
        <v>138</v>
      </c>
      <c r="C12" s="103">
        <v>1</v>
      </c>
      <c r="D12" s="103">
        <v>1</v>
      </c>
      <c r="E12" s="200">
        <v>150</v>
      </c>
      <c r="F12" s="103">
        <f>$D$12*Таблица!D62</f>
        <v>0</v>
      </c>
      <c r="G12" s="103">
        <f>$D$12*Таблица!E62</f>
        <v>0</v>
      </c>
      <c r="H12" s="103">
        <f>$D$12*Таблица!F62</f>
        <v>0</v>
      </c>
      <c r="I12" s="103">
        <f>$D$12*Таблица!G62</f>
        <v>0</v>
      </c>
      <c r="J12" s="103">
        <f>$D$12*Таблица!H62</f>
        <v>0.49</v>
      </c>
      <c r="K12" s="103">
        <f>$D$12*Таблица!I62</f>
        <v>0.003</v>
      </c>
      <c r="L12" s="103">
        <f>$D$12*Таблица!J62</f>
        <v>0.0002</v>
      </c>
      <c r="M12" s="103">
        <f>$D$12*Таблица!K62</f>
        <v>0.0006</v>
      </c>
      <c r="N12" s="75">
        <f>$D$12*Таблица!L62</f>
        <v>0.002</v>
      </c>
      <c r="O12" s="220">
        <v>263</v>
      </c>
    </row>
    <row r="13" spans="1:15" ht="30">
      <c r="A13" s="201"/>
      <c r="B13" s="18" t="s">
        <v>141</v>
      </c>
      <c r="C13" s="121">
        <v>30</v>
      </c>
      <c r="D13" s="121">
        <v>30</v>
      </c>
      <c r="E13" s="200"/>
      <c r="F13" s="121">
        <v>96</v>
      </c>
      <c r="G13" s="121">
        <v>2.16</v>
      </c>
      <c r="H13" s="121">
        <v>2.55</v>
      </c>
      <c r="I13" s="121">
        <v>16.8</v>
      </c>
      <c r="J13" s="121">
        <v>92.1</v>
      </c>
      <c r="K13" s="121">
        <v>0.06</v>
      </c>
      <c r="L13" s="121">
        <v>0.018</v>
      </c>
      <c r="M13" s="121">
        <v>0.06</v>
      </c>
      <c r="N13" s="75">
        <v>0.3</v>
      </c>
      <c r="O13" s="221"/>
    </row>
    <row r="14" spans="1:15" s="15" customFormat="1" ht="14.25">
      <c r="A14" s="76" t="s">
        <v>37</v>
      </c>
      <c r="B14" s="63"/>
      <c r="C14" s="77"/>
      <c r="D14" s="77"/>
      <c r="E14" s="65">
        <v>313</v>
      </c>
      <c r="F14" s="78">
        <f aca="true" t="shared" si="0" ref="F14:N14">SUM(F6:F13)</f>
        <v>277.124</v>
      </c>
      <c r="G14" s="78">
        <f t="shared" si="0"/>
        <v>7.249</v>
      </c>
      <c r="H14" s="78">
        <f t="shared" si="0"/>
        <v>10.489</v>
      </c>
      <c r="I14" s="78">
        <f t="shared" si="0"/>
        <v>38.7478</v>
      </c>
      <c r="J14" s="78">
        <f t="shared" si="0"/>
        <v>220.61200000000002</v>
      </c>
      <c r="K14" s="78">
        <f t="shared" si="0"/>
        <v>1.3910000000000002</v>
      </c>
      <c r="L14" s="78">
        <f t="shared" si="0"/>
        <v>0.14579999999999999</v>
      </c>
      <c r="M14" s="78">
        <f t="shared" si="0"/>
        <v>0.20980000000000001</v>
      </c>
      <c r="N14" s="79">
        <f t="shared" si="0"/>
        <v>0.402</v>
      </c>
      <c r="O14" s="63"/>
    </row>
    <row r="15" spans="1:15" ht="15">
      <c r="A15" s="72" t="s">
        <v>19</v>
      </c>
      <c r="B15" s="64"/>
      <c r="C15" s="64"/>
      <c r="D15" s="64"/>
      <c r="E15" s="64"/>
      <c r="F15" s="64"/>
      <c r="G15" s="64"/>
      <c r="H15" s="64"/>
      <c r="I15" s="73"/>
      <c r="J15" s="64"/>
      <c r="K15" s="64"/>
      <c r="L15" s="64"/>
      <c r="M15" s="64"/>
      <c r="N15" s="64"/>
      <c r="O15" s="74"/>
    </row>
    <row r="16" spans="1:15" ht="15">
      <c r="A16" s="106" t="s">
        <v>59</v>
      </c>
      <c r="B16" s="18" t="s">
        <v>60</v>
      </c>
      <c r="C16" s="103">
        <v>130</v>
      </c>
      <c r="D16" s="103">
        <v>130</v>
      </c>
      <c r="E16" s="105">
        <v>130</v>
      </c>
      <c r="F16" s="103">
        <f>$D$16*Таблица!D21</f>
        <v>72.80000000000001</v>
      </c>
      <c r="G16" s="103">
        <f>$D$16*Таблица!E21</f>
        <v>3.64</v>
      </c>
      <c r="H16" s="103">
        <f>$D$16*Таблица!F21</f>
        <v>4.16</v>
      </c>
      <c r="I16" s="103">
        <f>$D$16*Таблица!G21</f>
        <v>5.33</v>
      </c>
      <c r="J16" s="103">
        <f>$D$16*Таблица!H21</f>
        <v>156</v>
      </c>
      <c r="K16" s="103">
        <f>$D$16*Таблица!I21</f>
        <v>0.13</v>
      </c>
      <c r="L16" s="103">
        <f>$D$16*Таблица!J21</f>
        <v>0.039</v>
      </c>
      <c r="M16" s="103">
        <f>$D$16*Таблица!K21</f>
        <v>0.22099999999999997</v>
      </c>
      <c r="N16" s="75">
        <f>$D$16*Таблица!L21</f>
        <v>0.91</v>
      </c>
      <c r="O16" s="111">
        <v>253</v>
      </c>
    </row>
    <row r="17" spans="1:15" s="16" customFormat="1" ht="14.25">
      <c r="A17" s="76" t="s">
        <v>37</v>
      </c>
      <c r="B17" s="108"/>
      <c r="C17" s="77"/>
      <c r="D17" s="77"/>
      <c r="E17" s="65">
        <f>E16</f>
        <v>130</v>
      </c>
      <c r="F17" s="78">
        <f aca="true" t="shared" si="1" ref="F17:N17">SUM(F16)</f>
        <v>72.80000000000001</v>
      </c>
      <c r="G17" s="78">
        <f t="shared" si="1"/>
        <v>3.64</v>
      </c>
      <c r="H17" s="78">
        <f t="shared" si="1"/>
        <v>4.16</v>
      </c>
      <c r="I17" s="78">
        <f t="shared" si="1"/>
        <v>5.33</v>
      </c>
      <c r="J17" s="78">
        <f t="shared" si="1"/>
        <v>156</v>
      </c>
      <c r="K17" s="78">
        <f t="shared" si="1"/>
        <v>0.13</v>
      </c>
      <c r="L17" s="78">
        <f t="shared" si="1"/>
        <v>0.039</v>
      </c>
      <c r="M17" s="78">
        <f t="shared" si="1"/>
        <v>0.22099999999999997</v>
      </c>
      <c r="N17" s="79">
        <f t="shared" si="1"/>
        <v>0.91</v>
      </c>
      <c r="O17" s="108"/>
    </row>
    <row r="18" spans="1:15" ht="15">
      <c r="A18" s="72" t="s">
        <v>21</v>
      </c>
      <c r="B18" s="64"/>
      <c r="C18" s="64"/>
      <c r="D18" s="64"/>
      <c r="E18" s="64"/>
      <c r="F18" s="64"/>
      <c r="G18" s="64"/>
      <c r="H18" s="64"/>
      <c r="I18" s="73"/>
      <c r="J18" s="64"/>
      <c r="K18" s="64"/>
      <c r="L18" s="64"/>
      <c r="M18" s="64"/>
      <c r="N18" s="64"/>
      <c r="O18" s="74"/>
    </row>
    <row r="19" spans="1:15" ht="15">
      <c r="A19" s="231" t="s">
        <v>267</v>
      </c>
      <c r="B19" s="19" t="s">
        <v>228</v>
      </c>
      <c r="C19" s="103">
        <v>34</v>
      </c>
      <c r="D19" s="103">
        <v>29</v>
      </c>
      <c r="E19" s="209">
        <v>30</v>
      </c>
      <c r="F19" s="103">
        <v>6.44</v>
      </c>
      <c r="G19" s="103">
        <v>0.308</v>
      </c>
      <c r="H19" s="103">
        <v>0.056</v>
      </c>
      <c r="I19" s="103">
        <v>1.064</v>
      </c>
      <c r="J19" s="103">
        <v>3.92</v>
      </c>
      <c r="K19" s="103">
        <v>0.392</v>
      </c>
      <c r="L19" s="103">
        <v>0.168</v>
      </c>
      <c r="M19" s="103">
        <v>0.0112</v>
      </c>
      <c r="N19" s="103">
        <v>7</v>
      </c>
      <c r="O19" s="196">
        <v>16</v>
      </c>
    </row>
    <row r="20" spans="1:15" ht="15">
      <c r="A20" s="232"/>
      <c r="B20" s="19" t="s">
        <v>23</v>
      </c>
      <c r="C20" s="103">
        <v>1</v>
      </c>
      <c r="D20" s="103">
        <v>1</v>
      </c>
      <c r="E20" s="210"/>
      <c r="F20" s="103">
        <f>$D$20*Таблица!D26</f>
        <v>8.99</v>
      </c>
      <c r="G20" s="103">
        <f>$D$20*Таблица!E26</f>
        <v>0</v>
      </c>
      <c r="H20" s="103">
        <f>$D$20*Таблица!F26</f>
        <v>0.999</v>
      </c>
      <c r="I20" s="103">
        <f>$D$20*Таблица!G26</f>
        <v>0</v>
      </c>
      <c r="J20" s="103">
        <f>$D$20*Таблица!H26</f>
        <v>0</v>
      </c>
      <c r="K20" s="103">
        <f>$D$20*Таблица!I26</f>
        <v>0</v>
      </c>
      <c r="L20" s="103">
        <f>$D$20*Таблица!J26</f>
        <v>0</v>
      </c>
      <c r="M20" s="103">
        <f>$D$20*Таблица!K26</f>
        <v>0</v>
      </c>
      <c r="N20" s="103">
        <f>$D$20*Таблица!L26</f>
        <v>0</v>
      </c>
      <c r="O20" s="196"/>
    </row>
    <row r="21" spans="1:15" ht="15" customHeight="1">
      <c r="A21" s="201" t="s">
        <v>268</v>
      </c>
      <c r="B21" s="18" t="s">
        <v>42</v>
      </c>
      <c r="C21" s="103">
        <v>40</v>
      </c>
      <c r="D21" s="103">
        <v>40</v>
      </c>
      <c r="E21" s="200">
        <v>150</v>
      </c>
      <c r="F21" s="103">
        <v>10.8</v>
      </c>
      <c r="G21" s="103">
        <v>0.72</v>
      </c>
      <c r="H21" s="103">
        <v>0.04</v>
      </c>
      <c r="I21" s="103">
        <v>1.88</v>
      </c>
      <c r="J21" s="103">
        <v>19.2</v>
      </c>
      <c r="K21" s="103">
        <v>0.4</v>
      </c>
      <c r="L21" s="103">
        <v>0.024</v>
      </c>
      <c r="M21" s="103">
        <v>0.02</v>
      </c>
      <c r="N21" s="75">
        <v>20</v>
      </c>
      <c r="O21" s="228">
        <v>52</v>
      </c>
    </row>
    <row r="22" spans="1:15" ht="15">
      <c r="A22" s="201"/>
      <c r="B22" s="18" t="s">
        <v>26</v>
      </c>
      <c r="C22" s="103">
        <v>40</v>
      </c>
      <c r="D22" s="103">
        <v>40</v>
      </c>
      <c r="E22" s="200"/>
      <c r="F22" s="103">
        <f>$D$22*Таблица!D34</f>
        <v>32</v>
      </c>
      <c r="G22" s="103">
        <f>$D$22*Таблица!E34</f>
        <v>0.8</v>
      </c>
      <c r="H22" s="103">
        <f>$D$22*Таблица!F34</f>
        <v>0.16</v>
      </c>
      <c r="I22" s="103">
        <f>$D$22*Таблица!G34</f>
        <v>6.92</v>
      </c>
      <c r="J22" s="103">
        <f>$D$22*Таблица!H34</f>
        <v>4</v>
      </c>
      <c r="K22" s="103">
        <f>$D$22*Таблица!I34</f>
        <v>0.36</v>
      </c>
      <c r="L22" s="103">
        <f>$D$22*Таблица!J34</f>
        <v>0.047999999999999994</v>
      </c>
      <c r="M22" s="103">
        <f>$D$22*Таблица!K34</f>
        <v>0.02</v>
      </c>
      <c r="N22" s="75">
        <f>$D$22*Таблица!L34</f>
        <v>8</v>
      </c>
      <c r="O22" s="229"/>
    </row>
    <row r="23" spans="1:15" ht="15">
      <c r="A23" s="201"/>
      <c r="B23" s="18" t="s">
        <v>24</v>
      </c>
      <c r="C23" s="103">
        <v>20</v>
      </c>
      <c r="D23" s="103">
        <v>20</v>
      </c>
      <c r="E23" s="200"/>
      <c r="F23" s="103">
        <f>$D$23*Таблица!D29</f>
        <v>8.2</v>
      </c>
      <c r="G23" s="103">
        <f>$D$23*Таблица!E29</f>
        <v>0.28</v>
      </c>
      <c r="H23" s="103">
        <f>$D$23*Таблица!F29</f>
        <v>0</v>
      </c>
      <c r="I23" s="103">
        <f>$D$23*Таблица!G29</f>
        <v>1.8199999999999998</v>
      </c>
      <c r="J23" s="103">
        <f>$D$23*Таблица!H29</f>
        <v>6.2</v>
      </c>
      <c r="K23" s="103">
        <f>$D$23*Таблица!I29</f>
        <v>0.16</v>
      </c>
      <c r="L23" s="103">
        <f>$D$23*Таблица!J29</f>
        <v>0.01</v>
      </c>
      <c r="M23" s="103">
        <f>$D$23*Таблица!K29</f>
        <v>0.004</v>
      </c>
      <c r="N23" s="75">
        <f>$D$23*Таблица!L29</f>
        <v>2</v>
      </c>
      <c r="O23" s="229"/>
    </row>
    <row r="24" spans="1:15" ht="15">
      <c r="A24" s="201"/>
      <c r="B24" s="18" t="s">
        <v>25</v>
      </c>
      <c r="C24" s="103">
        <v>20</v>
      </c>
      <c r="D24" s="103">
        <v>20</v>
      </c>
      <c r="E24" s="200"/>
      <c r="F24" s="103">
        <f>$D$24*Таблица!D30</f>
        <v>6.800000000000001</v>
      </c>
      <c r="G24" s="103">
        <f>$D$24*Таблица!E30</f>
        <v>0.26</v>
      </c>
      <c r="H24" s="103">
        <f>$D$24*Таблица!F30</f>
        <v>0.02</v>
      </c>
      <c r="I24" s="103">
        <f>$D$24*Таблица!G30</f>
        <v>1.6800000000000002</v>
      </c>
      <c r="J24" s="103">
        <f>$D$24*Таблица!H30</f>
        <v>10.2</v>
      </c>
      <c r="K24" s="103">
        <f>$D$24*Таблица!I30</f>
        <v>0.24</v>
      </c>
      <c r="L24" s="103">
        <f>$D$24*Таблица!J30</f>
        <v>0.011999999999999999</v>
      </c>
      <c r="M24" s="103">
        <f>$D$24*Таблица!K30</f>
        <v>0.014</v>
      </c>
      <c r="N24" s="75">
        <f>$D$24*Таблица!L30</f>
        <v>1</v>
      </c>
      <c r="O24" s="229"/>
    </row>
    <row r="25" spans="1:15" ht="15">
      <c r="A25" s="201"/>
      <c r="B25" s="18" t="s">
        <v>237</v>
      </c>
      <c r="C25" s="103">
        <v>22</v>
      </c>
      <c r="D25" s="103">
        <v>17</v>
      </c>
      <c r="E25" s="200"/>
      <c r="F25" s="103">
        <v>37.06</v>
      </c>
      <c r="G25" s="103">
        <v>3.162</v>
      </c>
      <c r="H25" s="103">
        <v>2.72</v>
      </c>
      <c r="I25" s="103">
        <v>0</v>
      </c>
      <c r="J25" s="103">
        <v>1.53</v>
      </c>
      <c r="K25" s="103">
        <v>0.442</v>
      </c>
      <c r="L25" s="103">
        <v>0.102</v>
      </c>
      <c r="M25" s="103">
        <v>0.255</v>
      </c>
      <c r="N25" s="75">
        <v>0</v>
      </c>
      <c r="O25" s="229"/>
    </row>
    <row r="26" spans="1:15" ht="15">
      <c r="A26" s="201"/>
      <c r="B26" s="18" t="s">
        <v>47</v>
      </c>
      <c r="C26" s="160">
        <v>40</v>
      </c>
      <c r="D26" s="160">
        <v>40</v>
      </c>
      <c r="E26" s="200"/>
      <c r="F26" s="160">
        <v>16.8</v>
      </c>
      <c r="G26" s="160">
        <v>0.6</v>
      </c>
      <c r="H26" s="160">
        <v>0.04</v>
      </c>
      <c r="I26" s="160">
        <v>4</v>
      </c>
      <c r="J26" s="160">
        <v>14.8</v>
      </c>
      <c r="K26" s="160">
        <v>0.56</v>
      </c>
      <c r="L26" s="160">
        <v>0.008</v>
      </c>
      <c r="M26" s="160">
        <v>0.016</v>
      </c>
      <c r="N26" s="75">
        <v>4</v>
      </c>
      <c r="O26" s="229"/>
    </row>
    <row r="27" spans="1:15" ht="30">
      <c r="A27" s="201"/>
      <c r="B27" s="18" t="s">
        <v>145</v>
      </c>
      <c r="C27" s="160">
        <v>2</v>
      </c>
      <c r="D27" s="160">
        <v>2</v>
      </c>
      <c r="E27" s="200"/>
      <c r="F27" s="160">
        <v>1.98</v>
      </c>
      <c r="G27" s="160">
        <v>0.096</v>
      </c>
      <c r="H27" s="160">
        <v>0</v>
      </c>
      <c r="I27" s="160">
        <v>0.38</v>
      </c>
      <c r="J27" s="160">
        <v>0.4</v>
      </c>
      <c r="K27" s="160">
        <v>0.04</v>
      </c>
      <c r="L27" s="160">
        <v>0.003</v>
      </c>
      <c r="M27" s="160">
        <v>0.34</v>
      </c>
      <c r="N27" s="75">
        <v>0.52</v>
      </c>
      <c r="O27" s="229"/>
    </row>
    <row r="28" spans="1:15" ht="15">
      <c r="A28" s="201"/>
      <c r="B28" s="18" t="s">
        <v>144</v>
      </c>
      <c r="C28" s="160">
        <v>5</v>
      </c>
      <c r="D28" s="160">
        <v>5</v>
      </c>
      <c r="E28" s="200"/>
      <c r="F28" s="160">
        <v>10.3</v>
      </c>
      <c r="G28" s="160">
        <v>0.14</v>
      </c>
      <c r="H28" s="160">
        <v>1</v>
      </c>
      <c r="I28" s="160">
        <v>0.16</v>
      </c>
      <c r="J28" s="160">
        <v>9</v>
      </c>
      <c r="K28" s="160">
        <v>0.01</v>
      </c>
      <c r="L28" s="160">
        <v>0.003</v>
      </c>
      <c r="M28" s="160">
        <v>0.01</v>
      </c>
      <c r="N28" s="75">
        <v>0.05</v>
      </c>
      <c r="O28" s="229"/>
    </row>
    <row r="29" spans="1:15" ht="15">
      <c r="A29" s="201"/>
      <c r="B29" s="18" t="s">
        <v>16</v>
      </c>
      <c r="C29" s="103">
        <v>2</v>
      </c>
      <c r="D29" s="103">
        <v>2</v>
      </c>
      <c r="E29" s="200"/>
      <c r="F29" s="103">
        <f>$D$29*Таблица!D24</f>
        <v>14.68</v>
      </c>
      <c r="G29" s="103">
        <f>$D$29*Таблица!E24</f>
        <v>0.008</v>
      </c>
      <c r="H29" s="103">
        <f>$D$29*Таблица!F24</f>
        <v>1.57</v>
      </c>
      <c r="I29" s="103">
        <f>$D$29*Таблица!G24</f>
        <v>0.01</v>
      </c>
      <c r="J29" s="103">
        <f>$D$29*Таблица!H24</f>
        <v>0.48</v>
      </c>
      <c r="K29" s="103">
        <f>$D$29*Таблица!I24</f>
        <v>0.04</v>
      </c>
      <c r="L29" s="103">
        <f>$D$29*Таблица!J24</f>
        <v>0.002</v>
      </c>
      <c r="M29" s="103">
        <f>$D$29*Таблица!K24</f>
        <v>0.002</v>
      </c>
      <c r="N29" s="75">
        <f>$D$29*Таблица!L24</f>
        <v>0</v>
      </c>
      <c r="O29" s="229"/>
    </row>
    <row r="30" spans="1:15" ht="15">
      <c r="A30" s="201"/>
      <c r="B30" s="18" t="s">
        <v>23</v>
      </c>
      <c r="C30" s="103">
        <v>2</v>
      </c>
      <c r="D30" s="103">
        <v>2</v>
      </c>
      <c r="E30" s="200"/>
      <c r="F30" s="103">
        <f>$D$30*Таблица!D26</f>
        <v>17.98</v>
      </c>
      <c r="G30" s="103">
        <f>$D$30*Таблица!E26</f>
        <v>0</v>
      </c>
      <c r="H30" s="103">
        <f>$D$30*Таблица!F26</f>
        <v>1.998</v>
      </c>
      <c r="I30" s="103">
        <f>$D$30*Таблица!G26</f>
        <v>0</v>
      </c>
      <c r="J30" s="103">
        <f>$D$30*Таблица!H26</f>
        <v>0</v>
      </c>
      <c r="K30" s="103">
        <f>$D$30*Таблица!I26</f>
        <v>0</v>
      </c>
      <c r="L30" s="103">
        <f>$D$30*Таблица!J26</f>
        <v>0</v>
      </c>
      <c r="M30" s="103">
        <f>$D$30*Таблица!K26</f>
        <v>0</v>
      </c>
      <c r="N30" s="75">
        <f>$D$30*Таблица!L26</f>
        <v>0</v>
      </c>
      <c r="O30" s="230"/>
    </row>
    <row r="31" spans="1:15" ht="15">
      <c r="A31" s="204" t="s">
        <v>241</v>
      </c>
      <c r="B31" s="226" t="s">
        <v>145</v>
      </c>
      <c r="C31" s="209">
        <v>2</v>
      </c>
      <c r="D31" s="209">
        <v>2</v>
      </c>
      <c r="E31" s="206">
        <v>50</v>
      </c>
      <c r="F31" s="209">
        <v>1.98</v>
      </c>
      <c r="G31" s="209">
        <v>0.096</v>
      </c>
      <c r="H31" s="209">
        <v>0</v>
      </c>
      <c r="I31" s="209">
        <v>0.38</v>
      </c>
      <c r="J31" s="209">
        <v>0.4</v>
      </c>
      <c r="K31" s="209">
        <v>0.04</v>
      </c>
      <c r="L31" s="209">
        <v>0.003</v>
      </c>
      <c r="M31" s="209">
        <v>0.34</v>
      </c>
      <c r="N31" s="209">
        <v>0.52</v>
      </c>
      <c r="O31" s="197">
        <v>90</v>
      </c>
    </row>
    <row r="32" spans="1:15" ht="15" customHeight="1">
      <c r="A32" s="215"/>
      <c r="B32" s="227"/>
      <c r="C32" s="210"/>
      <c r="D32" s="210"/>
      <c r="E32" s="208"/>
      <c r="F32" s="210"/>
      <c r="G32" s="210"/>
      <c r="H32" s="210"/>
      <c r="I32" s="210"/>
      <c r="J32" s="210"/>
      <c r="K32" s="210"/>
      <c r="L32" s="210"/>
      <c r="M32" s="210"/>
      <c r="N32" s="210"/>
      <c r="O32" s="198"/>
    </row>
    <row r="33" spans="1:15" ht="15">
      <c r="A33" s="215"/>
      <c r="B33" s="18" t="s">
        <v>16</v>
      </c>
      <c r="C33" s="103">
        <v>2</v>
      </c>
      <c r="D33" s="103">
        <v>2</v>
      </c>
      <c r="E33" s="208"/>
      <c r="F33" s="103">
        <v>14.68</v>
      </c>
      <c r="G33" s="103">
        <v>0.008</v>
      </c>
      <c r="H33" s="103">
        <v>1.57</v>
      </c>
      <c r="I33" s="103">
        <v>0.01</v>
      </c>
      <c r="J33" s="103">
        <v>0.48</v>
      </c>
      <c r="K33" s="103">
        <v>0.04</v>
      </c>
      <c r="L33" s="103">
        <v>0.002</v>
      </c>
      <c r="M33" s="103">
        <v>0.002</v>
      </c>
      <c r="N33" s="75">
        <v>0</v>
      </c>
      <c r="O33" s="198"/>
    </row>
    <row r="34" spans="1:15" ht="15">
      <c r="A34" s="215"/>
      <c r="B34" s="18" t="s">
        <v>25</v>
      </c>
      <c r="C34" s="103">
        <v>20</v>
      </c>
      <c r="D34" s="103">
        <v>20</v>
      </c>
      <c r="E34" s="208"/>
      <c r="F34" s="103">
        <v>6.8</v>
      </c>
      <c r="G34" s="103">
        <v>0.26</v>
      </c>
      <c r="H34" s="103">
        <v>0.02</v>
      </c>
      <c r="I34" s="103">
        <v>1.68</v>
      </c>
      <c r="J34" s="103">
        <v>10.2</v>
      </c>
      <c r="K34" s="103">
        <v>0.24</v>
      </c>
      <c r="L34" s="103">
        <v>0.012</v>
      </c>
      <c r="M34" s="103">
        <v>0.014</v>
      </c>
      <c r="N34" s="75">
        <v>1</v>
      </c>
      <c r="O34" s="198"/>
    </row>
    <row r="35" spans="1:15" ht="15">
      <c r="A35" s="215"/>
      <c r="B35" s="18" t="s">
        <v>24</v>
      </c>
      <c r="C35" s="103">
        <v>20</v>
      </c>
      <c r="D35" s="103">
        <v>20</v>
      </c>
      <c r="E35" s="208"/>
      <c r="F35" s="103">
        <f>$D$35*Таблица!D29</f>
        <v>8.2</v>
      </c>
      <c r="G35" s="103">
        <f>$D$35*Таблица!E29</f>
        <v>0.28</v>
      </c>
      <c r="H35" s="103">
        <f>$D$35*Таблица!F29</f>
        <v>0</v>
      </c>
      <c r="I35" s="103">
        <f>$D$35*Таблица!G29</f>
        <v>1.8199999999999998</v>
      </c>
      <c r="J35" s="103">
        <f>$D$35*Таблица!H29</f>
        <v>6.2</v>
      </c>
      <c r="K35" s="103">
        <f>$D$35*Таблица!I29</f>
        <v>0.16</v>
      </c>
      <c r="L35" s="103">
        <f>$D$35*Таблица!J29</f>
        <v>0.01</v>
      </c>
      <c r="M35" s="103">
        <f>$D$35*Таблица!K29</f>
        <v>0.004</v>
      </c>
      <c r="N35" s="103">
        <f>$D$35*Таблица!L29</f>
        <v>2</v>
      </c>
      <c r="O35" s="198"/>
    </row>
    <row r="36" spans="1:15" ht="15">
      <c r="A36" s="215"/>
      <c r="B36" s="18" t="s">
        <v>36</v>
      </c>
      <c r="C36" s="103">
        <v>50</v>
      </c>
      <c r="D36" s="103">
        <v>40</v>
      </c>
      <c r="E36" s="208"/>
      <c r="F36" s="103">
        <f>$D$36*Таблица!D39</f>
        <v>87.2</v>
      </c>
      <c r="G36" s="103">
        <f>$D$36*Таблица!E39</f>
        <v>7.4399999999999995</v>
      </c>
      <c r="H36" s="103">
        <f>$D$36*Таблица!F39</f>
        <v>6.4</v>
      </c>
      <c r="I36" s="103">
        <f>$D$36*Таблица!G39</f>
        <v>0</v>
      </c>
      <c r="J36" s="103">
        <f>$D$36*Таблица!H39</f>
        <v>3.5999999999999996</v>
      </c>
      <c r="K36" s="103">
        <f>$D$36*Таблица!I39</f>
        <v>1.04</v>
      </c>
      <c r="L36" s="103">
        <f>$D$36*Таблица!J39</f>
        <v>0.24</v>
      </c>
      <c r="M36" s="103">
        <f>$D$36*Таблица!K39</f>
        <v>0.6</v>
      </c>
      <c r="N36" s="103">
        <f>$D$36*Таблица!L39</f>
        <v>0</v>
      </c>
      <c r="O36" s="198"/>
    </row>
    <row r="37" spans="1:15" ht="15">
      <c r="A37" s="205"/>
      <c r="B37" s="18" t="s">
        <v>23</v>
      </c>
      <c r="C37" s="103">
        <v>2</v>
      </c>
      <c r="D37" s="103">
        <v>2</v>
      </c>
      <c r="E37" s="207"/>
      <c r="F37" s="103">
        <f>$D$37*Таблица!D26</f>
        <v>17.98</v>
      </c>
      <c r="G37" s="103">
        <f>$D$37*Таблица!E26</f>
        <v>0</v>
      </c>
      <c r="H37" s="103">
        <f>$D$37*Таблица!F26</f>
        <v>1.998</v>
      </c>
      <c r="I37" s="103">
        <f>$D$37*Таблица!G26</f>
        <v>0</v>
      </c>
      <c r="J37" s="103">
        <f>$D$37*Таблица!H26</f>
        <v>0</v>
      </c>
      <c r="K37" s="103">
        <f>$D$37*Таблица!I26</f>
        <v>0</v>
      </c>
      <c r="L37" s="103">
        <f>$D$37*Таблица!J26</f>
        <v>0</v>
      </c>
      <c r="M37" s="103">
        <f>$D$37*Таблица!K26</f>
        <v>0</v>
      </c>
      <c r="N37" s="75">
        <f>$D$37*Таблица!L26</f>
        <v>0</v>
      </c>
      <c r="O37" s="199"/>
    </row>
    <row r="38" spans="1:15" ht="15">
      <c r="A38" s="201" t="s">
        <v>245</v>
      </c>
      <c r="B38" s="18" t="s">
        <v>246</v>
      </c>
      <c r="C38" s="103">
        <v>20</v>
      </c>
      <c r="D38" s="103">
        <v>20</v>
      </c>
      <c r="E38" s="200">
        <v>70</v>
      </c>
      <c r="F38" s="103">
        <v>64.8</v>
      </c>
      <c r="G38" s="103">
        <v>1.86</v>
      </c>
      <c r="H38" s="103">
        <v>0.22</v>
      </c>
      <c r="I38" s="103">
        <v>14.74</v>
      </c>
      <c r="J38" s="103">
        <v>7.6</v>
      </c>
      <c r="K38" s="103">
        <v>0.66</v>
      </c>
      <c r="L38" s="103">
        <v>0.024</v>
      </c>
      <c r="M38" s="103">
        <v>0.012</v>
      </c>
      <c r="N38" s="75">
        <v>0</v>
      </c>
      <c r="O38" s="193">
        <v>161</v>
      </c>
    </row>
    <row r="39" spans="1:15" ht="15">
      <c r="A39" s="201"/>
      <c r="B39" s="18" t="s">
        <v>16</v>
      </c>
      <c r="C39" s="103">
        <v>2</v>
      </c>
      <c r="D39" s="103">
        <v>2</v>
      </c>
      <c r="E39" s="200"/>
      <c r="F39" s="103">
        <f>$D$39*Таблица!D24</f>
        <v>14.68</v>
      </c>
      <c r="G39" s="103">
        <f>$D$39*Таблица!E24</f>
        <v>0.008</v>
      </c>
      <c r="H39" s="103">
        <f>$D$39*Таблица!F24</f>
        <v>1.57</v>
      </c>
      <c r="I39" s="103">
        <f>$D$39*Таблица!G24</f>
        <v>0.01</v>
      </c>
      <c r="J39" s="103">
        <f>$D$39*Таблица!H24</f>
        <v>0.48</v>
      </c>
      <c r="K39" s="103">
        <f>$D$39*Таблица!I24</f>
        <v>0.04</v>
      </c>
      <c r="L39" s="103">
        <f>$D$39*Таблица!J24</f>
        <v>0.002</v>
      </c>
      <c r="M39" s="103">
        <f>$D$39*Таблица!K24</f>
        <v>0.002</v>
      </c>
      <c r="N39" s="75">
        <f>$D$39*Таблица!L24</f>
        <v>0</v>
      </c>
      <c r="O39" s="195"/>
    </row>
    <row r="40" spans="1:15" ht="30">
      <c r="A40" s="201" t="s">
        <v>28</v>
      </c>
      <c r="B40" s="18" t="s">
        <v>29</v>
      </c>
      <c r="C40" s="103">
        <v>28</v>
      </c>
      <c r="D40" s="103">
        <v>28</v>
      </c>
      <c r="E40" s="103">
        <v>28</v>
      </c>
      <c r="F40" s="103">
        <f>$D$40*Таблица!D2</f>
        <v>73.36</v>
      </c>
      <c r="G40" s="103">
        <f>$D$40*Таблица!E2</f>
        <v>2.156</v>
      </c>
      <c r="H40" s="103">
        <f>$D$40*Таблица!F2</f>
        <v>0.84</v>
      </c>
      <c r="I40" s="103">
        <f>$D$40*Таблица!G2</f>
        <v>13.943999999999999</v>
      </c>
      <c r="J40" s="103">
        <f>$D$40*Таблица!H2</f>
        <v>5.6000000000000005</v>
      </c>
      <c r="K40" s="103">
        <f>$D$40*Таблица!I2</f>
        <v>0.252</v>
      </c>
      <c r="L40" s="103">
        <f>$D$40*Таблица!J2</f>
        <v>0.0308</v>
      </c>
      <c r="M40" s="103">
        <f>$D$40*Таблица!K2</f>
        <v>0.0224</v>
      </c>
      <c r="N40" s="75">
        <f>$D$40*Таблица!L2</f>
        <v>0</v>
      </c>
      <c r="O40" s="202"/>
    </row>
    <row r="41" spans="1:15" ht="30">
      <c r="A41" s="201"/>
      <c r="B41" s="18" t="s">
        <v>30</v>
      </c>
      <c r="C41" s="103">
        <v>32</v>
      </c>
      <c r="D41" s="103">
        <v>32</v>
      </c>
      <c r="E41" s="103">
        <v>32</v>
      </c>
      <c r="F41" s="103">
        <f>$D$41*Таблица!D3</f>
        <v>57.92</v>
      </c>
      <c r="G41" s="103">
        <f>$D$41*Таблица!E3</f>
        <v>2.112</v>
      </c>
      <c r="H41" s="103">
        <f>$D$41*Таблица!F3</f>
        <v>0.384</v>
      </c>
      <c r="I41" s="103">
        <f>$D$41*Таблица!G3</f>
        <v>10.944</v>
      </c>
      <c r="J41" s="103">
        <f>$D$41*Таблица!H3</f>
        <v>0.672</v>
      </c>
      <c r="K41" s="103">
        <f>$D$41*Таблица!I3</f>
        <v>0.64</v>
      </c>
      <c r="L41" s="103">
        <f>$D$41*Таблица!J3</f>
        <v>0.0256</v>
      </c>
      <c r="M41" s="103">
        <f>$D$41*Таблица!K3</f>
        <v>0.016</v>
      </c>
      <c r="N41" s="75">
        <f>$D$41*Таблица!L3</f>
        <v>0</v>
      </c>
      <c r="O41" s="203"/>
    </row>
    <row r="42" spans="1:15" ht="15">
      <c r="A42" s="201" t="s">
        <v>269</v>
      </c>
      <c r="B42" s="18" t="s">
        <v>270</v>
      </c>
      <c r="C42" s="103">
        <v>12</v>
      </c>
      <c r="D42" s="103">
        <v>12</v>
      </c>
      <c r="E42" s="200">
        <v>150</v>
      </c>
      <c r="F42" s="103">
        <v>54</v>
      </c>
      <c r="G42" s="103">
        <v>0.1</v>
      </c>
      <c r="H42" s="103">
        <v>0.01</v>
      </c>
      <c r="I42" s="103">
        <v>14.1</v>
      </c>
      <c r="J42" s="103">
        <v>2.49</v>
      </c>
      <c r="K42" s="103">
        <v>0.06</v>
      </c>
      <c r="L42" s="103">
        <f>$D$42*Таблица!J58</f>
        <v>0</v>
      </c>
      <c r="M42" s="103">
        <f>$D$42*Таблица!K58</f>
        <v>0</v>
      </c>
      <c r="N42" s="75">
        <v>1.68</v>
      </c>
      <c r="O42" s="193">
        <v>270</v>
      </c>
    </row>
    <row r="43" spans="1:15" ht="15">
      <c r="A43" s="201"/>
      <c r="B43" s="18" t="s">
        <v>17</v>
      </c>
      <c r="C43" s="103">
        <v>15</v>
      </c>
      <c r="D43" s="103">
        <v>15</v>
      </c>
      <c r="E43" s="200"/>
      <c r="F43" s="103">
        <f>$D$43*Таблица!D15</f>
        <v>56.85</v>
      </c>
      <c r="G43" s="103">
        <f>$D$43*Таблица!E15</f>
        <v>0</v>
      </c>
      <c r="H43" s="103">
        <f>$D$43*Таблица!F15</f>
        <v>0</v>
      </c>
      <c r="I43" s="103">
        <f>$D$43*Таблица!G15</f>
        <v>14.97</v>
      </c>
      <c r="J43" s="103">
        <f>$D$43*Таблица!H15</f>
        <v>0.3</v>
      </c>
      <c r="K43" s="103">
        <f>$D$43*Таблица!I15</f>
        <v>0.44999999999999996</v>
      </c>
      <c r="L43" s="103">
        <f>$D$43*Таблица!J15</f>
        <v>0</v>
      </c>
      <c r="M43" s="103">
        <f>$D$43*Таблица!K15</f>
        <v>0</v>
      </c>
      <c r="N43" s="75">
        <f>$D$43*Таблица!L15</f>
        <v>0</v>
      </c>
      <c r="O43" s="194"/>
    </row>
    <row r="44" spans="1:15" s="15" customFormat="1" ht="14.25">
      <c r="A44" s="76" t="s">
        <v>37</v>
      </c>
      <c r="B44" s="63"/>
      <c r="C44" s="77"/>
      <c r="D44" s="77"/>
      <c r="E44" s="65">
        <f aca="true" t="shared" si="2" ref="E44:N44">SUM(E19:E43)</f>
        <v>510</v>
      </c>
      <c r="F44" s="78">
        <f t="shared" si="2"/>
        <v>630.48</v>
      </c>
      <c r="G44" s="78">
        <f t="shared" si="2"/>
        <v>20.693999999999996</v>
      </c>
      <c r="H44" s="78">
        <f t="shared" si="2"/>
        <v>21.615000000000002</v>
      </c>
      <c r="I44" s="78">
        <f t="shared" si="2"/>
        <v>90.512</v>
      </c>
      <c r="J44" s="78">
        <f t="shared" si="2"/>
        <v>107.752</v>
      </c>
      <c r="K44" s="78">
        <f t="shared" si="2"/>
        <v>6.266</v>
      </c>
      <c r="L44" s="78">
        <f t="shared" si="2"/>
        <v>0.7294</v>
      </c>
      <c r="M44" s="78">
        <f t="shared" si="2"/>
        <v>1.7046000000000001</v>
      </c>
      <c r="N44" s="78">
        <f t="shared" si="2"/>
        <v>47.77</v>
      </c>
      <c r="O44" s="63"/>
    </row>
    <row r="45" spans="1:15" ht="15">
      <c r="A45" s="72" t="s">
        <v>32</v>
      </c>
      <c r="B45" s="64"/>
      <c r="C45" s="64"/>
      <c r="D45" s="64"/>
      <c r="E45" s="64"/>
      <c r="F45" s="64"/>
      <c r="G45" s="64"/>
      <c r="H45" s="64"/>
      <c r="I45" s="73"/>
      <c r="J45" s="64"/>
      <c r="K45" s="64"/>
      <c r="L45" s="64"/>
      <c r="M45" s="64"/>
      <c r="N45" s="64"/>
      <c r="O45" s="74"/>
    </row>
    <row r="46" spans="1:15" ht="15" customHeight="1">
      <c r="A46" s="201" t="s">
        <v>271</v>
      </c>
      <c r="B46" s="18" t="s">
        <v>43</v>
      </c>
      <c r="C46" s="103">
        <v>60</v>
      </c>
      <c r="D46" s="103">
        <v>60</v>
      </c>
      <c r="E46" s="200">
        <v>70</v>
      </c>
      <c r="F46" s="103">
        <v>200.4</v>
      </c>
      <c r="G46" s="103">
        <v>6.18</v>
      </c>
      <c r="H46" s="103">
        <v>0.66</v>
      </c>
      <c r="I46" s="103">
        <v>41.4</v>
      </c>
      <c r="J46" s="103">
        <v>10.8</v>
      </c>
      <c r="K46" s="103">
        <v>0.72</v>
      </c>
      <c r="L46" s="103">
        <v>0.102</v>
      </c>
      <c r="M46" s="103">
        <v>0.048</v>
      </c>
      <c r="N46" s="75">
        <v>0</v>
      </c>
      <c r="O46" s="193">
        <v>142</v>
      </c>
    </row>
    <row r="47" spans="1:15" ht="15">
      <c r="A47" s="201"/>
      <c r="B47" s="18" t="s">
        <v>45</v>
      </c>
      <c r="C47" s="103">
        <v>10</v>
      </c>
      <c r="D47" s="103">
        <v>10</v>
      </c>
      <c r="E47" s="200"/>
      <c r="F47" s="103">
        <v>15.7</v>
      </c>
      <c r="G47" s="103">
        <v>1.27</v>
      </c>
      <c r="H47" s="103">
        <v>1.15</v>
      </c>
      <c r="I47" s="103">
        <v>0.07</v>
      </c>
      <c r="J47" s="103">
        <v>5.5</v>
      </c>
      <c r="K47" s="103">
        <v>0.27</v>
      </c>
      <c r="L47" s="103">
        <v>0.007</v>
      </c>
      <c r="M47" s="103">
        <v>0.044</v>
      </c>
      <c r="N47" s="75">
        <v>0</v>
      </c>
      <c r="O47" s="195"/>
    </row>
    <row r="48" spans="1:15" ht="15">
      <c r="A48" s="201"/>
      <c r="B48" s="18" t="s">
        <v>18</v>
      </c>
      <c r="C48" s="103">
        <v>50</v>
      </c>
      <c r="D48" s="103">
        <v>50</v>
      </c>
      <c r="E48" s="200"/>
      <c r="F48" s="103">
        <v>26</v>
      </c>
      <c r="G48" s="103">
        <v>1.4</v>
      </c>
      <c r="H48" s="103">
        <v>1.25</v>
      </c>
      <c r="I48" s="103">
        <v>2.35</v>
      </c>
      <c r="J48" s="103">
        <v>60.5</v>
      </c>
      <c r="K48" s="103">
        <v>0.05</v>
      </c>
      <c r="L48" s="103">
        <v>0.015</v>
      </c>
      <c r="M48" s="103">
        <v>0.065</v>
      </c>
      <c r="N48" s="103">
        <v>0.05</v>
      </c>
      <c r="O48" s="195"/>
    </row>
    <row r="49" spans="1:15" ht="15">
      <c r="A49" s="201"/>
      <c r="B49" s="18" t="s">
        <v>142</v>
      </c>
      <c r="C49" s="161">
        <v>10</v>
      </c>
      <c r="D49" s="161">
        <v>10</v>
      </c>
      <c r="E49" s="200"/>
      <c r="F49" s="161">
        <v>24.8</v>
      </c>
      <c r="G49" s="161">
        <v>0.03</v>
      </c>
      <c r="H49" s="161">
        <v>0</v>
      </c>
      <c r="I49" s="161">
        <v>6.02</v>
      </c>
      <c r="J49" s="161">
        <v>1.4</v>
      </c>
      <c r="K49" s="161">
        <v>0.15</v>
      </c>
      <c r="L49" s="161">
        <v>0.004</v>
      </c>
      <c r="M49" s="161">
        <v>0.002</v>
      </c>
      <c r="N49" s="161">
        <v>0.05</v>
      </c>
      <c r="O49" s="195"/>
    </row>
    <row r="50" spans="1:15" ht="15">
      <c r="A50" s="201"/>
      <c r="B50" s="165" t="s">
        <v>17</v>
      </c>
      <c r="C50" s="163">
        <v>4</v>
      </c>
      <c r="D50" s="163">
        <v>4</v>
      </c>
      <c r="E50" s="200"/>
      <c r="F50" s="163">
        <v>15.16</v>
      </c>
      <c r="G50" s="163">
        <v>0</v>
      </c>
      <c r="H50" s="163">
        <v>0</v>
      </c>
      <c r="I50" s="163">
        <v>3.992</v>
      </c>
      <c r="J50" s="163">
        <v>0.0608</v>
      </c>
      <c r="K50" s="163">
        <v>0.0912</v>
      </c>
      <c r="L50" s="163">
        <v>0</v>
      </c>
      <c r="M50" s="163">
        <v>0</v>
      </c>
      <c r="N50" s="163">
        <v>0</v>
      </c>
      <c r="O50" s="195"/>
    </row>
    <row r="51" spans="1:15" ht="15">
      <c r="A51" s="201"/>
      <c r="B51" s="18" t="s">
        <v>16</v>
      </c>
      <c r="C51" s="103">
        <v>2.4</v>
      </c>
      <c r="D51" s="103">
        <v>2.4</v>
      </c>
      <c r="E51" s="200"/>
      <c r="F51" s="103">
        <f>$D$51*Таблица!D24</f>
        <v>17.616</v>
      </c>
      <c r="G51" s="103">
        <f>$D$51*Таблица!E24</f>
        <v>0.0096</v>
      </c>
      <c r="H51" s="103">
        <f>$D$51*Таблица!F24</f>
        <v>1.884</v>
      </c>
      <c r="I51" s="103">
        <f>$D$51*Таблица!G24</f>
        <v>0.012</v>
      </c>
      <c r="J51" s="103">
        <f>$D$51*Таблица!H24</f>
        <v>0.576</v>
      </c>
      <c r="K51" s="103">
        <f>$D$51*Таблица!I24</f>
        <v>0.048</v>
      </c>
      <c r="L51" s="103">
        <f>$D$51*Таблица!J24</f>
        <v>0.0024</v>
      </c>
      <c r="M51" s="103">
        <f>$D$51*Таблица!K24</f>
        <v>0.0024</v>
      </c>
      <c r="N51" s="75">
        <f>$D$51*Таблица!L24</f>
        <v>0</v>
      </c>
      <c r="O51" s="195"/>
    </row>
    <row r="52" spans="1:15" ht="15">
      <c r="A52" s="201"/>
      <c r="B52" s="18" t="s">
        <v>23</v>
      </c>
      <c r="C52" s="103">
        <v>2.2</v>
      </c>
      <c r="D52" s="103">
        <v>2.2</v>
      </c>
      <c r="E52" s="200"/>
      <c r="F52" s="103">
        <f>$D$52*Таблица!D26</f>
        <v>19.778000000000002</v>
      </c>
      <c r="G52" s="103">
        <f>$D$52*Таблица!E26</f>
        <v>0</v>
      </c>
      <c r="H52" s="103">
        <f>$D$52*Таблица!F26</f>
        <v>2.1978</v>
      </c>
      <c r="I52" s="103">
        <f>$D$52*Таблица!G26</f>
        <v>0</v>
      </c>
      <c r="J52" s="103">
        <f>$D$52*Таблица!H26</f>
        <v>0</v>
      </c>
      <c r="K52" s="103">
        <f>$D$52*Таблица!I26</f>
        <v>0</v>
      </c>
      <c r="L52" s="103">
        <f>$D$52*Таблица!J26</f>
        <v>0</v>
      </c>
      <c r="M52" s="103">
        <f>$D$52*Таблица!K26</f>
        <v>0</v>
      </c>
      <c r="N52" s="75">
        <f>$D$52*Таблица!L26</f>
        <v>0</v>
      </c>
      <c r="O52" s="194"/>
    </row>
    <row r="53" spans="1:15" ht="15">
      <c r="A53" s="226" t="s">
        <v>272</v>
      </c>
      <c r="B53" s="18" t="s">
        <v>18</v>
      </c>
      <c r="C53" s="161">
        <v>150</v>
      </c>
      <c r="D53" s="161">
        <v>150</v>
      </c>
      <c r="E53" s="206">
        <v>150</v>
      </c>
      <c r="F53" s="161">
        <v>78</v>
      </c>
      <c r="G53" s="161">
        <v>4.2</v>
      </c>
      <c r="H53" s="161">
        <v>3.75</v>
      </c>
      <c r="I53" s="161">
        <v>7.05</v>
      </c>
      <c r="J53" s="161">
        <v>181.5</v>
      </c>
      <c r="K53" s="161">
        <v>0.15</v>
      </c>
      <c r="L53" s="161">
        <v>0.045</v>
      </c>
      <c r="M53" s="161">
        <v>0.195</v>
      </c>
      <c r="N53" s="75">
        <v>0.15</v>
      </c>
      <c r="O53" s="193">
        <v>256</v>
      </c>
    </row>
    <row r="54" spans="1:15" ht="15">
      <c r="A54" s="227"/>
      <c r="B54" s="162" t="s">
        <v>17</v>
      </c>
      <c r="C54" s="127">
        <v>7</v>
      </c>
      <c r="D54" s="127">
        <v>7</v>
      </c>
      <c r="E54" s="207"/>
      <c r="F54" s="127">
        <v>26.53</v>
      </c>
      <c r="G54" s="127">
        <v>0</v>
      </c>
      <c r="H54" s="127">
        <v>0</v>
      </c>
      <c r="I54" s="127">
        <v>6.986</v>
      </c>
      <c r="J54" s="127">
        <v>0.14</v>
      </c>
      <c r="K54" s="127">
        <v>0.21</v>
      </c>
      <c r="L54" s="127">
        <v>0</v>
      </c>
      <c r="M54" s="127">
        <v>0</v>
      </c>
      <c r="N54" s="75">
        <v>0</v>
      </c>
      <c r="O54" s="194"/>
    </row>
    <row r="55" spans="1:15" s="15" customFormat="1" ht="14.25">
      <c r="A55" s="76" t="s">
        <v>37</v>
      </c>
      <c r="B55" s="63"/>
      <c r="C55" s="77"/>
      <c r="D55" s="77"/>
      <c r="E55" s="65">
        <f aca="true" t="shared" si="3" ref="E55:N55">SUM(E46:E54)</f>
        <v>220</v>
      </c>
      <c r="F55" s="78">
        <f t="shared" si="3"/>
        <v>423.98400000000004</v>
      </c>
      <c r="G55" s="78">
        <f t="shared" si="3"/>
        <v>13.0896</v>
      </c>
      <c r="H55" s="78">
        <f t="shared" si="3"/>
        <v>10.8918</v>
      </c>
      <c r="I55" s="78">
        <f t="shared" si="3"/>
        <v>67.88</v>
      </c>
      <c r="J55" s="78">
        <f t="shared" si="3"/>
        <v>260.47679999999997</v>
      </c>
      <c r="K55" s="78">
        <f t="shared" si="3"/>
        <v>1.6891999999999998</v>
      </c>
      <c r="L55" s="78">
        <f t="shared" si="3"/>
        <v>0.1754</v>
      </c>
      <c r="M55" s="78">
        <f t="shared" si="3"/>
        <v>0.35640000000000005</v>
      </c>
      <c r="N55" s="78">
        <f t="shared" si="3"/>
        <v>0.25</v>
      </c>
      <c r="O55" s="63"/>
    </row>
    <row r="56" spans="1:15" s="15" customFormat="1" ht="14.25">
      <c r="A56" s="76" t="s">
        <v>134</v>
      </c>
      <c r="B56" s="63"/>
      <c r="C56" s="77"/>
      <c r="D56" s="77"/>
      <c r="E56" s="65">
        <f>E14+E17+E44+E55</f>
        <v>1173</v>
      </c>
      <c r="F56" s="78">
        <f aca="true" t="shared" si="4" ref="F56:N56">F55+F44+F17+F14</f>
        <v>1404.388</v>
      </c>
      <c r="G56" s="78">
        <f t="shared" si="4"/>
        <v>44.672599999999996</v>
      </c>
      <c r="H56" s="78">
        <f t="shared" si="4"/>
        <v>47.1558</v>
      </c>
      <c r="I56" s="78">
        <f t="shared" si="4"/>
        <v>202.46980000000002</v>
      </c>
      <c r="J56" s="78">
        <f t="shared" si="4"/>
        <v>744.8408</v>
      </c>
      <c r="K56" s="78">
        <f t="shared" si="4"/>
        <v>9.4762</v>
      </c>
      <c r="L56" s="78">
        <f t="shared" si="4"/>
        <v>1.0896000000000001</v>
      </c>
      <c r="M56" s="78">
        <f t="shared" si="4"/>
        <v>2.4918</v>
      </c>
      <c r="N56" s="79">
        <f t="shared" si="4"/>
        <v>49.332</v>
      </c>
      <c r="O56" s="63"/>
    </row>
  </sheetData>
  <sheetProtection/>
  <mergeCells count="54">
    <mergeCell ref="D31:D32"/>
    <mergeCell ref="E31:E37"/>
    <mergeCell ref="D3:D4"/>
    <mergeCell ref="E3:E4"/>
    <mergeCell ref="A6:A9"/>
    <mergeCell ref="E6:E9"/>
    <mergeCell ref="A10:A11"/>
    <mergeCell ref="E10:E11"/>
    <mergeCell ref="B1:O1"/>
    <mergeCell ref="A3:A4"/>
    <mergeCell ref="B3:B4"/>
    <mergeCell ref="A46:A52"/>
    <mergeCell ref="A12:A13"/>
    <mergeCell ref="E12:E13"/>
    <mergeCell ref="E46:E52"/>
    <mergeCell ref="E21:E30"/>
    <mergeCell ref="A40:A41"/>
    <mergeCell ref="C3:C4"/>
    <mergeCell ref="E42:E43"/>
    <mergeCell ref="A21:A30"/>
    <mergeCell ref="A42:A43"/>
    <mergeCell ref="A38:A39"/>
    <mergeCell ref="E38:E39"/>
    <mergeCell ref="A19:A20"/>
    <mergeCell ref="E19:E20"/>
    <mergeCell ref="A31:A37"/>
    <mergeCell ref="B31:B32"/>
    <mergeCell ref="C31:C32"/>
    <mergeCell ref="F3:F4"/>
    <mergeCell ref="G3:I3"/>
    <mergeCell ref="J3:N3"/>
    <mergeCell ref="O3:O4"/>
    <mergeCell ref="O6:O9"/>
    <mergeCell ref="O10:O11"/>
    <mergeCell ref="I31:I32"/>
    <mergeCell ref="J31:J32"/>
    <mergeCell ref="K31:K32"/>
    <mergeCell ref="O46:O52"/>
    <mergeCell ref="O12:O13"/>
    <mergeCell ref="O38:O39"/>
    <mergeCell ref="O42:O43"/>
    <mergeCell ref="O19:O20"/>
    <mergeCell ref="O40:O41"/>
    <mergeCell ref="O21:O30"/>
    <mergeCell ref="A53:A54"/>
    <mergeCell ref="E53:E54"/>
    <mergeCell ref="O53:O54"/>
    <mergeCell ref="L31:L32"/>
    <mergeCell ref="M31:M32"/>
    <mergeCell ref="N31:N32"/>
    <mergeCell ref="O31:O37"/>
    <mergeCell ref="F31:F32"/>
    <mergeCell ref="G31:G32"/>
    <mergeCell ref="H31:H32"/>
  </mergeCells>
  <hyperlinks>
    <hyperlink ref="O6:O9" r:id="rId1" display="Тех. карты док\199.doc"/>
    <hyperlink ref="O10:O11" r:id="rId2" display="Тех. карты док\1.doc"/>
    <hyperlink ref="O42:O43" r:id="rId3" display="Тех. карты док\268.doc"/>
    <hyperlink ref="O46:O52" r:id="rId4" display="Тех. карты док\230.doc"/>
    <hyperlink ref="O38:O39" r:id="rId5" display="Тех. карты док\216.doc"/>
    <hyperlink ref="O12:O13" r:id="rId6" display="Тех. карты док\432 м.docx"/>
    <hyperlink ref="O19:O20" r:id="rId7" display="Тех. карты док\12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7" sqref="N27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7109375" style="1" customWidth="1"/>
    <col min="16" max="16384" width="9.140625" style="1" customWidth="1"/>
  </cols>
  <sheetData>
    <row r="1" spans="1:15" ht="15" customHeight="1">
      <c r="A1" s="8" t="s">
        <v>63</v>
      </c>
      <c r="B1" s="211" t="s">
        <v>213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ht="15">
      <c r="A2" s="2"/>
    </row>
    <row r="3" spans="1:15" ht="28.5" customHeight="1">
      <c r="A3" s="192" t="s">
        <v>1</v>
      </c>
      <c r="B3" s="192" t="s">
        <v>2</v>
      </c>
      <c r="C3" s="192" t="s">
        <v>3</v>
      </c>
      <c r="D3" s="192" t="s">
        <v>4</v>
      </c>
      <c r="E3" s="192" t="str">
        <f>'4 день'!E3:E4</f>
        <v>Выход блюда</v>
      </c>
      <c r="F3" s="192" t="str">
        <f>'4 день'!F3:F4</f>
        <v>Энергетическая ценность (Ккал)</v>
      </c>
      <c r="G3" s="192" t="str">
        <f>'4 день'!G3:I3</f>
        <v>Пищевые вещества (г)</v>
      </c>
      <c r="H3" s="192"/>
      <c r="I3" s="192"/>
      <c r="J3" s="192" t="str">
        <f>'4 день'!J3:N3</f>
        <v>Минеральные вещества и витамины</v>
      </c>
      <c r="K3" s="192"/>
      <c r="L3" s="192"/>
      <c r="M3" s="192"/>
      <c r="N3" s="192"/>
      <c r="O3" s="192" t="str">
        <f>'4 день'!O3:O4</f>
        <v>№ рецептуры</v>
      </c>
    </row>
    <row r="4" spans="1:15" ht="33.75" customHeight="1">
      <c r="A4" s="192"/>
      <c r="B4" s="192"/>
      <c r="C4" s="192"/>
      <c r="D4" s="192"/>
      <c r="E4" s="192"/>
      <c r="F4" s="192"/>
      <c r="G4" s="102" t="s">
        <v>11</v>
      </c>
      <c r="H4" s="102" t="s">
        <v>12</v>
      </c>
      <c r="I4" s="102" t="s">
        <v>13</v>
      </c>
      <c r="J4" s="102" t="s">
        <v>5</v>
      </c>
      <c r="K4" s="102" t="s">
        <v>6</v>
      </c>
      <c r="L4" s="102" t="s">
        <v>7</v>
      </c>
      <c r="M4" s="102" t="s">
        <v>8</v>
      </c>
      <c r="N4" s="102" t="s">
        <v>9</v>
      </c>
      <c r="O4" s="192"/>
    </row>
    <row r="5" spans="1:15" ht="15">
      <c r="A5" s="80" t="s">
        <v>14</v>
      </c>
      <c r="B5" s="81"/>
      <c r="C5" s="81"/>
      <c r="D5" s="81"/>
      <c r="E5" s="81"/>
      <c r="F5" s="81"/>
      <c r="G5" s="81"/>
      <c r="H5" s="81"/>
      <c r="I5" s="82"/>
      <c r="J5" s="81"/>
      <c r="K5" s="81"/>
      <c r="L5" s="81"/>
      <c r="M5" s="81"/>
      <c r="N5" s="81"/>
      <c r="O5" s="74"/>
    </row>
    <row r="6" spans="1:15" ht="15" customHeight="1">
      <c r="A6" s="201" t="s">
        <v>247</v>
      </c>
      <c r="B6" s="18" t="s">
        <v>27</v>
      </c>
      <c r="C6" s="103">
        <v>20</v>
      </c>
      <c r="D6" s="103">
        <v>20</v>
      </c>
      <c r="E6" s="200">
        <v>150</v>
      </c>
      <c r="F6" s="103">
        <v>67</v>
      </c>
      <c r="G6" s="103">
        <v>2.52</v>
      </c>
      <c r="H6" s="103">
        <v>0.66</v>
      </c>
      <c r="I6" s="103">
        <v>12.42</v>
      </c>
      <c r="J6" s="103">
        <v>14</v>
      </c>
      <c r="K6" s="103">
        <v>1.6</v>
      </c>
      <c r="L6" s="103">
        <v>0.106</v>
      </c>
      <c r="M6" s="103">
        <v>0.04</v>
      </c>
      <c r="N6" s="75">
        <f>$D$6*Таблица!L6</f>
        <v>0</v>
      </c>
      <c r="O6" s="193">
        <v>170</v>
      </c>
    </row>
    <row r="7" spans="1:15" ht="15">
      <c r="A7" s="201"/>
      <c r="B7" s="18" t="s">
        <v>18</v>
      </c>
      <c r="C7" s="103">
        <v>110</v>
      </c>
      <c r="D7" s="103">
        <v>110</v>
      </c>
      <c r="E7" s="200"/>
      <c r="F7" s="103">
        <f>$D$7*Таблица!D19</f>
        <v>57.2</v>
      </c>
      <c r="G7" s="103">
        <f>$D$7*Таблица!E19</f>
        <v>3.08</v>
      </c>
      <c r="H7" s="103">
        <f>$D$7*Таблица!F19</f>
        <v>2.75</v>
      </c>
      <c r="I7" s="103">
        <f>$D$7*Таблица!G19</f>
        <v>5.17</v>
      </c>
      <c r="J7" s="103">
        <f>$D$7*Таблица!H19</f>
        <v>133.1</v>
      </c>
      <c r="K7" s="103">
        <f>$D$7*Таблица!I19</f>
        <v>0.11</v>
      </c>
      <c r="L7" s="103">
        <f>$D$7*Таблица!J19</f>
        <v>0.032999999999999995</v>
      </c>
      <c r="M7" s="103">
        <f>$D$7*Таблица!K19</f>
        <v>0.143</v>
      </c>
      <c r="N7" s="75">
        <f>$D$7*Таблица!L19</f>
        <v>0.11</v>
      </c>
      <c r="O7" s="195"/>
    </row>
    <row r="8" spans="1:15" ht="15">
      <c r="A8" s="201"/>
      <c r="B8" s="18" t="s">
        <v>16</v>
      </c>
      <c r="C8" s="103">
        <v>3</v>
      </c>
      <c r="D8" s="103">
        <v>3</v>
      </c>
      <c r="E8" s="200"/>
      <c r="F8" s="103">
        <f>$D$8*Таблица!D24</f>
        <v>22.02</v>
      </c>
      <c r="G8" s="103">
        <f>$D$8*Таблица!E24</f>
        <v>0.012</v>
      </c>
      <c r="H8" s="103">
        <f>$D$8*Таблица!F24</f>
        <v>2.355</v>
      </c>
      <c r="I8" s="103">
        <f>$D$8*Таблица!G24</f>
        <v>0.015</v>
      </c>
      <c r="J8" s="103">
        <f>$D$8*Таблица!H24</f>
        <v>0.72</v>
      </c>
      <c r="K8" s="103">
        <f>$D$8*Таблица!I24</f>
        <v>0.06</v>
      </c>
      <c r="L8" s="103">
        <f>$D$8*Таблица!J24</f>
        <v>0.003</v>
      </c>
      <c r="M8" s="103">
        <f>$D$8*Таблица!K24</f>
        <v>0.003</v>
      </c>
      <c r="N8" s="75">
        <f>$D$8*Таблица!L24</f>
        <v>0</v>
      </c>
      <c r="O8" s="195"/>
    </row>
    <row r="9" spans="1:15" ht="15">
      <c r="A9" s="201"/>
      <c r="B9" s="18" t="s">
        <v>17</v>
      </c>
      <c r="C9" s="103">
        <v>6</v>
      </c>
      <c r="D9" s="103">
        <v>6</v>
      </c>
      <c r="E9" s="200"/>
      <c r="F9" s="103">
        <f>$D$9*Таблица!D15</f>
        <v>22.740000000000002</v>
      </c>
      <c r="G9" s="103">
        <f>$D$9*Таблица!E15</f>
        <v>0</v>
      </c>
      <c r="H9" s="103">
        <f>$D$9*Таблица!F15</f>
        <v>0</v>
      </c>
      <c r="I9" s="103">
        <v>4.59</v>
      </c>
      <c r="J9" s="103">
        <f>$D$9*Таблица!H15</f>
        <v>0.12</v>
      </c>
      <c r="K9" s="103">
        <f>$D$9*Таблица!I15</f>
        <v>0.18</v>
      </c>
      <c r="L9" s="103">
        <f>$D$9*Таблица!J15</f>
        <v>0</v>
      </c>
      <c r="M9" s="103">
        <f>$D$9*Таблица!K15</f>
        <v>0</v>
      </c>
      <c r="N9" s="75">
        <f>$D$9*Таблица!L15</f>
        <v>0</v>
      </c>
      <c r="O9" s="194"/>
    </row>
    <row r="10" spans="1:15" ht="30">
      <c r="A10" s="201" t="s">
        <v>234</v>
      </c>
      <c r="B10" s="18" t="s">
        <v>29</v>
      </c>
      <c r="C10" s="103">
        <v>20</v>
      </c>
      <c r="D10" s="103">
        <v>20</v>
      </c>
      <c r="E10" s="212" t="s">
        <v>235</v>
      </c>
      <c r="F10" s="103">
        <f>$D$10*Таблица!D2</f>
        <v>52.400000000000006</v>
      </c>
      <c r="G10" s="103">
        <f>$D$10*Таблица!E2</f>
        <v>1.54</v>
      </c>
      <c r="H10" s="103">
        <f>$D$10*Таблица!F2</f>
        <v>0.6</v>
      </c>
      <c r="I10" s="103">
        <f>$D$10*Таблица!G2</f>
        <v>9.96</v>
      </c>
      <c r="J10" s="103">
        <f>$D$10*Таблица!H2</f>
        <v>4</v>
      </c>
      <c r="K10" s="103">
        <f>$D$10*Таблица!I2</f>
        <v>0.18</v>
      </c>
      <c r="L10" s="103">
        <f>$D$10*Таблица!J2</f>
        <v>0.022000000000000002</v>
      </c>
      <c r="M10" s="103">
        <f>$D$10*Таблица!K2</f>
        <v>0.016</v>
      </c>
      <c r="N10" s="75">
        <f>$D$10*Таблица!L2</f>
        <v>0</v>
      </c>
      <c r="O10" s="193">
        <v>2</v>
      </c>
    </row>
    <row r="11" spans="1:15" ht="15">
      <c r="A11" s="201"/>
      <c r="B11" s="18" t="s">
        <v>16</v>
      </c>
      <c r="C11" s="128">
        <v>3</v>
      </c>
      <c r="D11" s="128">
        <v>3</v>
      </c>
      <c r="E11" s="212"/>
      <c r="F11" s="128">
        <v>22.02</v>
      </c>
      <c r="G11" s="128">
        <v>0.012</v>
      </c>
      <c r="H11" s="128">
        <v>2.355</v>
      </c>
      <c r="I11" s="128">
        <v>0.015</v>
      </c>
      <c r="J11" s="128">
        <v>0.72</v>
      </c>
      <c r="K11" s="128">
        <v>0.06</v>
      </c>
      <c r="L11" s="128">
        <v>0.003</v>
      </c>
      <c r="M11" s="128">
        <v>0.003</v>
      </c>
      <c r="N11" s="75">
        <v>0</v>
      </c>
      <c r="O11" s="195"/>
    </row>
    <row r="12" spans="1:15" ht="15">
      <c r="A12" s="201"/>
      <c r="B12" s="18" t="s">
        <v>40</v>
      </c>
      <c r="C12" s="103">
        <v>6</v>
      </c>
      <c r="D12" s="103">
        <v>6</v>
      </c>
      <c r="E12" s="212"/>
      <c r="F12" s="103">
        <f>$D$12*Таблица!D25</f>
        <v>21.6</v>
      </c>
      <c r="G12" s="103">
        <f>$D$12*Таблица!E25</f>
        <v>1.3800000000000001</v>
      </c>
      <c r="H12" s="103">
        <f>$D$12*Таблица!F25</f>
        <v>1.7399999999999998</v>
      </c>
      <c r="I12" s="103">
        <f>$D$12*Таблица!G25</f>
        <v>0</v>
      </c>
      <c r="J12" s="103">
        <f>$D$12*Таблица!H25</f>
        <v>114</v>
      </c>
      <c r="K12" s="103">
        <f>$D$12*Таблица!I25</f>
        <v>0.036000000000000004</v>
      </c>
      <c r="L12" s="103">
        <f>$D$12*Таблица!J25</f>
        <v>0.0024000000000000002</v>
      </c>
      <c r="M12" s="103">
        <f>$D$12*Таблица!K25</f>
        <v>0.018000000000000002</v>
      </c>
      <c r="N12" s="75">
        <f>$D$12*Таблица!L25</f>
        <v>0.096</v>
      </c>
      <c r="O12" s="194"/>
    </row>
    <row r="13" spans="1:15" ht="15">
      <c r="A13" s="201" t="s">
        <v>154</v>
      </c>
      <c r="B13" s="18" t="s">
        <v>50</v>
      </c>
      <c r="C13" s="103">
        <v>1</v>
      </c>
      <c r="D13" s="103">
        <v>1</v>
      </c>
      <c r="E13" s="200">
        <v>150</v>
      </c>
      <c r="F13" s="103">
        <f>$D$13*Таблица!D61</f>
        <v>3.78</v>
      </c>
      <c r="G13" s="103">
        <f>$D$13*Таблица!E61</f>
        <v>0.242</v>
      </c>
      <c r="H13" s="103">
        <f>$D$13*Таблица!F61</f>
        <v>0.175</v>
      </c>
      <c r="I13" s="103">
        <f>$D$13*Таблица!G61</f>
        <v>0.279</v>
      </c>
      <c r="J13" s="103">
        <f>$D$13*Таблица!H61</f>
        <v>0.18</v>
      </c>
      <c r="K13" s="103">
        <f>$D$13*Таблица!I61</f>
        <v>0.11</v>
      </c>
      <c r="L13" s="103">
        <f>$D$13*Таблица!J61</f>
        <v>0.001</v>
      </c>
      <c r="M13" s="103">
        <f>$D$13*Таблица!K61</f>
        <v>0.003</v>
      </c>
      <c r="N13" s="75">
        <f>$D$13*Таблица!L61</f>
        <v>0</v>
      </c>
      <c r="O13" s="193">
        <v>264</v>
      </c>
    </row>
    <row r="14" spans="1:15" ht="15">
      <c r="A14" s="201"/>
      <c r="B14" s="18" t="s">
        <v>18</v>
      </c>
      <c r="C14" s="103">
        <v>120</v>
      </c>
      <c r="D14" s="103">
        <v>120</v>
      </c>
      <c r="E14" s="200"/>
      <c r="F14" s="103">
        <f>$D$14*Таблица!D19</f>
        <v>62.400000000000006</v>
      </c>
      <c r="G14" s="103">
        <f>$D$14*Таблица!E19</f>
        <v>3.36</v>
      </c>
      <c r="H14" s="103">
        <f>$D$14*Таблица!F19</f>
        <v>3</v>
      </c>
      <c r="I14" s="103">
        <f>$D$14*Таблица!G19</f>
        <v>5.64</v>
      </c>
      <c r="J14" s="103">
        <f>$D$14*Таблица!H19</f>
        <v>145.2</v>
      </c>
      <c r="K14" s="103">
        <f>$D$14*Таблица!I19</f>
        <v>0.12</v>
      </c>
      <c r="L14" s="103">
        <f>$D$14*Таблица!J19</f>
        <v>0.036</v>
      </c>
      <c r="M14" s="103">
        <f>$D$14*Таблица!K19</f>
        <v>0.156</v>
      </c>
      <c r="N14" s="75">
        <f>$D$14*Таблица!L19</f>
        <v>0.12</v>
      </c>
      <c r="O14" s="195"/>
    </row>
    <row r="15" spans="1:15" ht="15">
      <c r="A15" s="201"/>
      <c r="B15" s="18" t="s">
        <v>17</v>
      </c>
      <c r="C15" s="103">
        <v>10</v>
      </c>
      <c r="D15" s="103">
        <v>10</v>
      </c>
      <c r="E15" s="200"/>
      <c r="F15" s="103">
        <f>$D$15*Таблица!D15</f>
        <v>37.9</v>
      </c>
      <c r="G15" s="103">
        <f>$D$15*Таблица!E15</f>
        <v>0</v>
      </c>
      <c r="H15" s="103">
        <f>$D$15*Таблица!F15</f>
        <v>0</v>
      </c>
      <c r="I15" s="103">
        <f>$D$15*Таблица!G15</f>
        <v>9.98</v>
      </c>
      <c r="J15" s="103">
        <f>$D$15*Таблица!H15</f>
        <v>0.2</v>
      </c>
      <c r="K15" s="103">
        <f>$D$15*Таблица!I15</f>
        <v>0.3</v>
      </c>
      <c r="L15" s="103">
        <f>$D$15*Таблица!J15</f>
        <v>0</v>
      </c>
      <c r="M15" s="103">
        <f>$D$15*Таблица!K15</f>
        <v>0</v>
      </c>
      <c r="N15" s="75">
        <f>$D$15*Таблица!L15</f>
        <v>0</v>
      </c>
      <c r="O15" s="194"/>
    </row>
    <row r="16" spans="1:15" s="15" customFormat="1" ht="14.25">
      <c r="A16" s="76" t="s">
        <v>37</v>
      </c>
      <c r="B16" s="63"/>
      <c r="C16" s="77"/>
      <c r="D16" s="77"/>
      <c r="E16" s="65">
        <f>E6+E13+26</f>
        <v>326</v>
      </c>
      <c r="F16" s="78">
        <v>365.57</v>
      </c>
      <c r="G16" s="78">
        <v>11.586</v>
      </c>
      <c r="H16" s="78">
        <v>13.675</v>
      </c>
      <c r="I16" s="78">
        <v>48.87</v>
      </c>
      <c r="J16" s="78">
        <v>427.17</v>
      </c>
      <c r="K16" s="78">
        <v>1.43</v>
      </c>
      <c r="L16" s="78">
        <v>0.12</v>
      </c>
      <c r="M16" s="78">
        <v>0.376</v>
      </c>
      <c r="N16" s="79">
        <v>0.346</v>
      </c>
      <c r="O16" s="63"/>
    </row>
    <row r="17" spans="1:15" ht="15">
      <c r="A17" s="72" t="s">
        <v>19</v>
      </c>
      <c r="B17" s="64"/>
      <c r="C17" s="64"/>
      <c r="D17" s="64"/>
      <c r="E17" s="64"/>
      <c r="F17" s="64"/>
      <c r="G17" s="64"/>
      <c r="H17" s="64"/>
      <c r="I17" s="73"/>
      <c r="J17" s="64"/>
      <c r="K17" s="64"/>
      <c r="L17" s="64"/>
      <c r="M17" s="64"/>
      <c r="N17" s="64"/>
      <c r="O17" s="74"/>
    </row>
    <row r="18" spans="1:15" ht="15">
      <c r="A18" s="106" t="s">
        <v>20</v>
      </c>
      <c r="B18" s="18" t="s">
        <v>38</v>
      </c>
      <c r="C18" s="103">
        <v>130</v>
      </c>
      <c r="D18" s="103">
        <v>130</v>
      </c>
      <c r="E18" s="103">
        <v>130</v>
      </c>
      <c r="F18" s="103">
        <v>66.3</v>
      </c>
      <c r="G18" s="103">
        <v>3.64</v>
      </c>
      <c r="H18" s="103">
        <v>3.25</v>
      </c>
      <c r="I18" s="103">
        <v>5.46</v>
      </c>
      <c r="J18" s="103">
        <v>157.3</v>
      </c>
      <c r="K18" s="103">
        <v>0.13</v>
      </c>
      <c r="L18" s="103">
        <v>0.039</v>
      </c>
      <c r="M18" s="103">
        <v>0.17</v>
      </c>
      <c r="N18" s="75">
        <v>0.13</v>
      </c>
      <c r="O18" s="111" t="s">
        <v>259</v>
      </c>
    </row>
    <row r="19" spans="1:15" s="15" customFormat="1" ht="14.25">
      <c r="A19" s="76" t="s">
        <v>37</v>
      </c>
      <c r="B19" s="63"/>
      <c r="C19" s="77"/>
      <c r="D19" s="77"/>
      <c r="E19" s="65">
        <f>E18</f>
        <v>130</v>
      </c>
      <c r="F19" s="78">
        <f aca="true" t="shared" si="0" ref="F19:N19">SUM(F18)</f>
        <v>66.3</v>
      </c>
      <c r="G19" s="78">
        <f t="shared" si="0"/>
        <v>3.64</v>
      </c>
      <c r="H19" s="78">
        <f t="shared" si="0"/>
        <v>3.25</v>
      </c>
      <c r="I19" s="78">
        <f t="shared" si="0"/>
        <v>5.46</v>
      </c>
      <c r="J19" s="78">
        <f t="shared" si="0"/>
        <v>157.3</v>
      </c>
      <c r="K19" s="78">
        <f t="shared" si="0"/>
        <v>0.13</v>
      </c>
      <c r="L19" s="78">
        <f t="shared" si="0"/>
        <v>0.039</v>
      </c>
      <c r="M19" s="78">
        <f t="shared" si="0"/>
        <v>0.17</v>
      </c>
      <c r="N19" s="79">
        <f t="shared" si="0"/>
        <v>0.13</v>
      </c>
      <c r="O19" s="63"/>
    </row>
    <row r="20" spans="1:15" ht="15">
      <c r="A20" s="72" t="s">
        <v>21</v>
      </c>
      <c r="B20" s="64"/>
      <c r="C20" s="64"/>
      <c r="D20" s="64"/>
      <c r="E20" s="64"/>
      <c r="F20" s="64"/>
      <c r="G20" s="64"/>
      <c r="H20" s="64"/>
      <c r="I20" s="73"/>
      <c r="J20" s="64"/>
      <c r="K20" s="64"/>
      <c r="L20" s="64"/>
      <c r="M20" s="64"/>
      <c r="N20" s="64"/>
      <c r="O20" s="74"/>
    </row>
    <row r="21" spans="1:15" ht="15">
      <c r="A21" s="204" t="s">
        <v>288</v>
      </c>
      <c r="B21" s="83" t="s">
        <v>24</v>
      </c>
      <c r="C21" s="103">
        <v>23</v>
      </c>
      <c r="D21" s="161">
        <v>19</v>
      </c>
      <c r="E21" s="206">
        <v>20</v>
      </c>
      <c r="F21" s="161">
        <v>23</v>
      </c>
      <c r="G21" s="161">
        <v>0.3</v>
      </c>
      <c r="H21" s="161">
        <v>1.8</v>
      </c>
      <c r="I21" s="161">
        <v>1.4</v>
      </c>
      <c r="J21" s="161">
        <v>10.6</v>
      </c>
      <c r="K21" s="161">
        <v>0.27</v>
      </c>
      <c r="L21" s="161">
        <v>0.01</v>
      </c>
      <c r="M21" s="161">
        <v>0.01</v>
      </c>
      <c r="N21" s="161">
        <v>1.52</v>
      </c>
      <c r="O21" s="233">
        <v>43</v>
      </c>
    </row>
    <row r="22" spans="1:15" ht="15">
      <c r="A22" s="205"/>
      <c r="B22" s="106" t="s">
        <v>23</v>
      </c>
      <c r="C22" s="103">
        <v>1</v>
      </c>
      <c r="D22" s="103">
        <v>1</v>
      </c>
      <c r="E22" s="207"/>
      <c r="F22" s="103">
        <f>$D$22*Таблица!D26</f>
        <v>8.99</v>
      </c>
      <c r="G22" s="103">
        <f>$D$22*Таблица!E26</f>
        <v>0</v>
      </c>
      <c r="H22" s="103">
        <f>$D$22*Таблица!F26</f>
        <v>0.999</v>
      </c>
      <c r="I22" s="103">
        <f>$D$22*Таблица!G26</f>
        <v>0</v>
      </c>
      <c r="J22" s="103">
        <f>$D$22*Таблица!H26</f>
        <v>0</v>
      </c>
      <c r="K22" s="103">
        <f>$D$22*Таблица!I26</f>
        <v>0</v>
      </c>
      <c r="L22" s="103">
        <f>$D$22*Таблица!J26</f>
        <v>0</v>
      </c>
      <c r="M22" s="103">
        <f>$D$22*Таблица!K26</f>
        <v>0</v>
      </c>
      <c r="N22" s="103">
        <f>$D$22*Таблица!L26</f>
        <v>0</v>
      </c>
      <c r="O22" s="233"/>
    </row>
    <row r="23" spans="1:15" ht="15">
      <c r="A23" s="201" t="s">
        <v>230</v>
      </c>
      <c r="B23" s="18" t="s">
        <v>26</v>
      </c>
      <c r="C23" s="103">
        <v>40</v>
      </c>
      <c r="D23" s="103">
        <v>40</v>
      </c>
      <c r="E23" s="200">
        <v>150</v>
      </c>
      <c r="F23" s="103">
        <f>$D$23*Таблица!D34</f>
        <v>32</v>
      </c>
      <c r="G23" s="103">
        <f>$D$23*Таблица!E34</f>
        <v>0.8</v>
      </c>
      <c r="H23" s="103">
        <f>$D$23*Таблица!F34</f>
        <v>0.16</v>
      </c>
      <c r="I23" s="103">
        <f>$D$23*Таблица!G34</f>
        <v>6.92</v>
      </c>
      <c r="J23" s="103">
        <f>$D$23*Таблица!H34</f>
        <v>4</v>
      </c>
      <c r="K23" s="103">
        <f>$D$23*Таблица!I34</f>
        <v>0.36</v>
      </c>
      <c r="L23" s="103">
        <f>$D$23*Таблица!J34</f>
        <v>0.047999999999999994</v>
      </c>
      <c r="M23" s="103">
        <f>$D$23*Таблица!K34</f>
        <v>0.02</v>
      </c>
      <c r="N23" s="75">
        <f>$D$23*Таблица!L34</f>
        <v>8</v>
      </c>
      <c r="O23" s="220">
        <v>64</v>
      </c>
    </row>
    <row r="24" spans="1:15" ht="15">
      <c r="A24" s="201"/>
      <c r="B24" s="18" t="s">
        <v>47</v>
      </c>
      <c r="C24" s="103">
        <v>40</v>
      </c>
      <c r="D24" s="103">
        <v>40</v>
      </c>
      <c r="E24" s="200"/>
      <c r="F24" s="103">
        <f>$D$24*Таблица!D32</f>
        <v>16.8</v>
      </c>
      <c r="G24" s="103">
        <f>$D$24*Таблица!E32</f>
        <v>0.6</v>
      </c>
      <c r="H24" s="103">
        <f>$D$24*Таблица!F32</f>
        <v>0.04</v>
      </c>
      <c r="I24" s="103">
        <f>$D$24*Таблица!G32</f>
        <v>4</v>
      </c>
      <c r="J24" s="103">
        <f>$D$24*Таблица!H32</f>
        <v>14.8</v>
      </c>
      <c r="K24" s="103">
        <f>$D$24*Таблица!I32</f>
        <v>0.56</v>
      </c>
      <c r="L24" s="103">
        <f>$D$24*Таблица!J32</f>
        <v>0.008</v>
      </c>
      <c r="M24" s="103">
        <f>$D$24*Таблица!K32</f>
        <v>0.016</v>
      </c>
      <c r="N24" s="75">
        <f>$D$24*Таблица!L32</f>
        <v>4</v>
      </c>
      <c r="O24" s="221"/>
    </row>
    <row r="25" spans="1:15" ht="15">
      <c r="A25" s="201"/>
      <c r="B25" s="18" t="s">
        <v>24</v>
      </c>
      <c r="C25" s="103">
        <v>20</v>
      </c>
      <c r="D25" s="103">
        <v>20</v>
      </c>
      <c r="E25" s="200"/>
      <c r="F25" s="103">
        <f>$D$25*Таблица!D29</f>
        <v>8.2</v>
      </c>
      <c r="G25" s="103">
        <f>$D$25*Таблица!E29</f>
        <v>0.28</v>
      </c>
      <c r="H25" s="103">
        <f>$D$25*Таблица!F29</f>
        <v>0</v>
      </c>
      <c r="I25" s="103">
        <f>$D$25*Таблица!G29</f>
        <v>1.8199999999999998</v>
      </c>
      <c r="J25" s="103">
        <f>$D$25*Таблица!H29</f>
        <v>6.2</v>
      </c>
      <c r="K25" s="103">
        <f>$D$25*Таблица!I29</f>
        <v>0.16</v>
      </c>
      <c r="L25" s="103">
        <f>$D$25*Таблица!J29</f>
        <v>0.01</v>
      </c>
      <c r="M25" s="103">
        <f>$D$25*Таблица!K29</f>
        <v>0.004</v>
      </c>
      <c r="N25" s="75">
        <f>$D$25*Таблица!L29</f>
        <v>2</v>
      </c>
      <c r="O25" s="221"/>
    </row>
    <row r="26" spans="1:15" ht="15">
      <c r="A26" s="201"/>
      <c r="B26" s="18" t="s">
        <v>25</v>
      </c>
      <c r="C26" s="103">
        <v>20</v>
      </c>
      <c r="D26" s="103">
        <v>20</v>
      </c>
      <c r="E26" s="200"/>
      <c r="F26" s="103">
        <f>$D$26*Таблица!D30</f>
        <v>6.800000000000001</v>
      </c>
      <c r="G26" s="103">
        <f>$D$26*Таблица!E30</f>
        <v>0.26</v>
      </c>
      <c r="H26" s="103">
        <f>$D$26*Таблица!F30</f>
        <v>0.02</v>
      </c>
      <c r="I26" s="103">
        <f>$D$26*Таблица!G30</f>
        <v>1.6800000000000002</v>
      </c>
      <c r="J26" s="103">
        <f>$D$26*Таблица!H30</f>
        <v>10.2</v>
      </c>
      <c r="K26" s="103">
        <f>$D$26*Таблица!I30</f>
        <v>0.24</v>
      </c>
      <c r="L26" s="103">
        <f>$D$26*Таблица!J30</f>
        <v>0.011999999999999999</v>
      </c>
      <c r="M26" s="103">
        <f>$D$26*Таблица!K30</f>
        <v>0.014</v>
      </c>
      <c r="N26" s="75">
        <f>$D$26*Таблица!L30</f>
        <v>1</v>
      </c>
      <c r="O26" s="221"/>
    </row>
    <row r="27" spans="1:15" ht="15">
      <c r="A27" s="201"/>
      <c r="B27" s="18" t="s">
        <v>36</v>
      </c>
      <c r="C27" s="103">
        <v>22</v>
      </c>
      <c r="D27" s="103">
        <v>17</v>
      </c>
      <c r="E27" s="200"/>
      <c r="F27" s="103">
        <v>37.06</v>
      </c>
      <c r="G27" s="103">
        <v>3.162</v>
      </c>
      <c r="H27" s="103">
        <v>2.72</v>
      </c>
      <c r="I27" s="103">
        <v>0</v>
      </c>
      <c r="J27" s="103">
        <v>1.53</v>
      </c>
      <c r="K27" s="103">
        <v>0.442</v>
      </c>
      <c r="L27" s="103">
        <v>0.102</v>
      </c>
      <c r="M27" s="103">
        <v>0.255</v>
      </c>
      <c r="N27" s="103">
        <f>$D$27*Таблица!L39</f>
        <v>0</v>
      </c>
      <c r="O27" s="221"/>
    </row>
    <row r="28" spans="1:15" ht="15">
      <c r="A28" s="201"/>
      <c r="B28" s="18" t="s">
        <v>144</v>
      </c>
      <c r="C28" s="103">
        <v>5</v>
      </c>
      <c r="D28" s="103">
        <v>5</v>
      </c>
      <c r="E28" s="200"/>
      <c r="F28" s="103">
        <f>$D$28*Таблица!D20</f>
        <v>10.3</v>
      </c>
      <c r="G28" s="103">
        <f>$D$28*Таблица!E20</f>
        <v>0.14</v>
      </c>
      <c r="H28" s="103">
        <f>$D$28*Таблица!F20</f>
        <v>1</v>
      </c>
      <c r="I28" s="103">
        <f>$D$28*Таблица!G20</f>
        <v>0.16</v>
      </c>
      <c r="J28" s="103">
        <f>$D$28*Таблица!H20</f>
        <v>9</v>
      </c>
      <c r="K28" s="103">
        <f>$D$28*Таблица!I20</f>
        <v>0.01</v>
      </c>
      <c r="L28" s="103">
        <f>$D$28*Таблица!J20</f>
        <v>0.0029999999999999996</v>
      </c>
      <c r="M28" s="103">
        <f>$D$28*Таблица!K20</f>
        <v>0.01</v>
      </c>
      <c r="N28" s="75">
        <f>$D$28*Таблица!L20</f>
        <v>0.05</v>
      </c>
      <c r="O28" s="221"/>
    </row>
    <row r="29" spans="1:15" ht="30">
      <c r="A29" s="201"/>
      <c r="B29" s="18" t="s">
        <v>145</v>
      </c>
      <c r="C29" s="103">
        <v>2</v>
      </c>
      <c r="D29" s="103">
        <v>2</v>
      </c>
      <c r="E29" s="200"/>
      <c r="F29" s="103">
        <f>$D$29*Таблица!D51</f>
        <v>1.98</v>
      </c>
      <c r="G29" s="103">
        <f>$D$29*Таблица!E51</f>
        <v>0.096</v>
      </c>
      <c r="H29" s="103">
        <f>$D$29*Таблица!F51</f>
        <v>0</v>
      </c>
      <c r="I29" s="103">
        <f>$D$29*Таблица!G51</f>
        <v>0.38</v>
      </c>
      <c r="J29" s="103">
        <f>$D$29*Таблица!H51</f>
        <v>0.4</v>
      </c>
      <c r="K29" s="103">
        <f>$D$29*Таблица!I51</f>
        <v>0.04</v>
      </c>
      <c r="L29" s="103">
        <f>$D$29*Таблица!J51</f>
        <v>0.003</v>
      </c>
      <c r="M29" s="103">
        <f>$D$29*Таблица!K51</f>
        <v>0.34</v>
      </c>
      <c r="N29" s="75">
        <f>$D$29*Таблица!L51</f>
        <v>0.52</v>
      </c>
      <c r="O29" s="221"/>
    </row>
    <row r="30" spans="1:15" ht="15">
      <c r="A30" s="201"/>
      <c r="B30" s="18" t="s">
        <v>16</v>
      </c>
      <c r="C30" s="103">
        <v>3</v>
      </c>
      <c r="D30" s="103">
        <v>3</v>
      </c>
      <c r="E30" s="200"/>
      <c r="F30" s="103">
        <f>$D$30*Таблица!D24</f>
        <v>22.02</v>
      </c>
      <c r="G30" s="103">
        <f>$D$30*Таблица!E24</f>
        <v>0.012</v>
      </c>
      <c r="H30" s="103">
        <f>$D$30*Таблица!F24</f>
        <v>2.355</v>
      </c>
      <c r="I30" s="103">
        <f>$D$30*Таблица!G24</f>
        <v>0.015</v>
      </c>
      <c r="J30" s="103">
        <f>$D$30*Таблица!H24</f>
        <v>0.72</v>
      </c>
      <c r="K30" s="103">
        <f>$D$30*Таблица!I24</f>
        <v>0.06</v>
      </c>
      <c r="L30" s="103">
        <f>$D$30*Таблица!J24</f>
        <v>0.003</v>
      </c>
      <c r="M30" s="103">
        <f>$D$30*Таблица!K24</f>
        <v>0.003</v>
      </c>
      <c r="N30" s="75">
        <f>$D$30*Таблица!L24</f>
        <v>0</v>
      </c>
      <c r="O30" s="221"/>
    </row>
    <row r="31" spans="1:15" ht="15">
      <c r="A31" s="201"/>
      <c r="B31" s="18" t="s">
        <v>23</v>
      </c>
      <c r="C31" s="103">
        <v>2</v>
      </c>
      <c r="D31" s="103">
        <v>2</v>
      </c>
      <c r="E31" s="200"/>
      <c r="F31" s="103">
        <f>$D$31*Таблица!D26</f>
        <v>17.98</v>
      </c>
      <c r="G31" s="103">
        <f>$D$31*Таблица!E26</f>
        <v>0</v>
      </c>
      <c r="H31" s="103">
        <f>$D$31*Таблица!F26</f>
        <v>1.998</v>
      </c>
      <c r="I31" s="103">
        <f>$D$31*Таблица!G26</f>
        <v>0</v>
      </c>
      <c r="J31" s="103">
        <f>$D$31*Таблица!H26</f>
        <v>0</v>
      </c>
      <c r="K31" s="103">
        <f>$D$31*Таблица!I26</f>
        <v>0</v>
      </c>
      <c r="L31" s="103">
        <f>$D$31*Таблица!J26</f>
        <v>0</v>
      </c>
      <c r="M31" s="103">
        <f>$D$31*Таблица!K26</f>
        <v>0</v>
      </c>
      <c r="N31" s="75">
        <f>$D$31*Таблица!L26</f>
        <v>0</v>
      </c>
      <c r="O31" s="222"/>
    </row>
    <row r="32" spans="1:15" ht="15" customHeight="1">
      <c r="A32" s="206" t="s">
        <v>242</v>
      </c>
      <c r="B32" s="18" t="s">
        <v>26</v>
      </c>
      <c r="C32" s="103">
        <v>100</v>
      </c>
      <c r="D32" s="103">
        <v>100</v>
      </c>
      <c r="E32" s="206">
        <v>130</v>
      </c>
      <c r="F32" s="103">
        <f>$D$32*Таблица!D34</f>
        <v>80</v>
      </c>
      <c r="G32" s="103">
        <f>$D$32*Таблица!E34</f>
        <v>2</v>
      </c>
      <c r="H32" s="103">
        <f>$D$32*Таблица!F34</f>
        <v>0.4</v>
      </c>
      <c r="I32" s="103">
        <f>$D$32*Таблица!G34</f>
        <v>17.299999999999997</v>
      </c>
      <c r="J32" s="103">
        <f>$D$32*Таблица!H34</f>
        <v>10</v>
      </c>
      <c r="K32" s="103">
        <f>$D$32*Таблица!I34</f>
        <v>0.8999999999999999</v>
      </c>
      <c r="L32" s="103">
        <f>$D$32*Таблица!J34</f>
        <v>0.12</v>
      </c>
      <c r="M32" s="103">
        <f>$D$32*Таблица!K34</f>
        <v>0.05</v>
      </c>
      <c r="N32" s="75">
        <f>$D$32*Таблица!L34</f>
        <v>20</v>
      </c>
      <c r="O32" s="193">
        <v>91</v>
      </c>
    </row>
    <row r="33" spans="1:15" ht="15">
      <c r="A33" s="208"/>
      <c r="B33" s="18" t="s">
        <v>36</v>
      </c>
      <c r="C33" s="103">
        <v>50</v>
      </c>
      <c r="D33" s="103">
        <v>40</v>
      </c>
      <c r="E33" s="208"/>
      <c r="F33" s="103">
        <f>$D$33*Таблица!D39</f>
        <v>87.2</v>
      </c>
      <c r="G33" s="103">
        <f>$D$33*Таблица!E39</f>
        <v>7.4399999999999995</v>
      </c>
      <c r="H33" s="103">
        <f>$D$33*Таблица!F39</f>
        <v>6.4</v>
      </c>
      <c r="I33" s="103">
        <f>$D$33*Таблица!G39</f>
        <v>0</v>
      </c>
      <c r="J33" s="103">
        <f>$D$33*Таблица!H39</f>
        <v>3.5999999999999996</v>
      </c>
      <c r="K33" s="103">
        <f>$D$33*Таблица!I39</f>
        <v>1.04</v>
      </c>
      <c r="L33" s="103">
        <f>$D$33*Таблица!J39</f>
        <v>0.24</v>
      </c>
      <c r="M33" s="103">
        <f>$D$33*Таблица!K39</f>
        <v>0.6</v>
      </c>
      <c r="N33" s="103">
        <f>$D$33*Таблица!L39</f>
        <v>0</v>
      </c>
      <c r="O33" s="195"/>
    </row>
    <row r="34" spans="1:15" ht="15">
      <c r="A34" s="208"/>
      <c r="B34" s="18" t="s">
        <v>24</v>
      </c>
      <c r="C34" s="103">
        <v>20</v>
      </c>
      <c r="D34" s="103">
        <v>20</v>
      </c>
      <c r="E34" s="208"/>
      <c r="F34" s="103">
        <f>$D$34*Таблица!D29</f>
        <v>8.2</v>
      </c>
      <c r="G34" s="103">
        <f>$D$34*Таблица!E29</f>
        <v>0.28</v>
      </c>
      <c r="H34" s="103">
        <f>$D$34*Таблица!F29</f>
        <v>0</v>
      </c>
      <c r="I34" s="103">
        <f>$D$34*Таблица!G29</f>
        <v>1.8199999999999998</v>
      </c>
      <c r="J34" s="103">
        <f>$D$34*Таблица!H29</f>
        <v>6.2</v>
      </c>
      <c r="K34" s="103">
        <f>$D$34*Таблица!I29</f>
        <v>0.16</v>
      </c>
      <c r="L34" s="103">
        <f>$D$34*Таблица!J29</f>
        <v>0.01</v>
      </c>
      <c r="M34" s="103">
        <f>$D$34*Таблица!K29</f>
        <v>0.004</v>
      </c>
      <c r="N34" s="75">
        <f>$D$34*Таблица!L29</f>
        <v>2</v>
      </c>
      <c r="O34" s="195"/>
    </row>
    <row r="35" spans="1:15" ht="15">
      <c r="A35" s="208"/>
      <c r="B35" s="18" t="s">
        <v>25</v>
      </c>
      <c r="C35" s="103">
        <v>20</v>
      </c>
      <c r="D35" s="103">
        <v>20</v>
      </c>
      <c r="E35" s="208"/>
      <c r="F35" s="103">
        <f>$D$35*Таблица!D30</f>
        <v>6.800000000000001</v>
      </c>
      <c r="G35" s="103">
        <f>$D$35*Таблица!E30</f>
        <v>0.26</v>
      </c>
      <c r="H35" s="103">
        <f>$D$35*Таблица!F30</f>
        <v>0.02</v>
      </c>
      <c r="I35" s="103">
        <f>$D$35*Таблица!G30</f>
        <v>1.6800000000000002</v>
      </c>
      <c r="J35" s="103">
        <f>$D$35*Таблица!H30</f>
        <v>10.2</v>
      </c>
      <c r="K35" s="103">
        <f>$D$35*Таблица!I30</f>
        <v>0.24</v>
      </c>
      <c r="L35" s="103">
        <f>$D$35*Таблица!J30</f>
        <v>0.011999999999999999</v>
      </c>
      <c r="M35" s="103">
        <f>$D$35*Таблица!K30</f>
        <v>0.014</v>
      </c>
      <c r="N35" s="75">
        <f>$D$35*Таблица!L30</f>
        <v>1</v>
      </c>
      <c r="O35" s="195"/>
    </row>
    <row r="36" spans="1:15" ht="30">
      <c r="A36" s="208"/>
      <c r="B36" s="18" t="s">
        <v>145</v>
      </c>
      <c r="C36" s="103">
        <v>2</v>
      </c>
      <c r="D36" s="103">
        <v>2</v>
      </c>
      <c r="E36" s="208"/>
      <c r="F36" s="103">
        <f>$D$36*Таблица!D51</f>
        <v>1.98</v>
      </c>
      <c r="G36" s="103">
        <f>$D$36*Таблица!E51</f>
        <v>0.096</v>
      </c>
      <c r="H36" s="103">
        <f>$D$36*Таблица!F51</f>
        <v>0</v>
      </c>
      <c r="I36" s="103">
        <f>$D$36*Таблица!G51</f>
        <v>0.38</v>
      </c>
      <c r="J36" s="103">
        <f>$D$36*Таблица!H51</f>
        <v>0.4</v>
      </c>
      <c r="K36" s="103">
        <f>$D$36*Таблица!I51</f>
        <v>0.04</v>
      </c>
      <c r="L36" s="103">
        <f>$D$36*Таблица!J51</f>
        <v>0.003</v>
      </c>
      <c r="M36" s="103">
        <f>$D$36*Таблица!K51</f>
        <v>0.34</v>
      </c>
      <c r="N36" s="75">
        <f>$D$36*Таблица!L51</f>
        <v>0.52</v>
      </c>
      <c r="O36" s="195"/>
    </row>
    <row r="37" spans="1:15" ht="15">
      <c r="A37" s="208"/>
      <c r="B37" s="18" t="s">
        <v>16</v>
      </c>
      <c r="C37" s="103">
        <v>3</v>
      </c>
      <c r="D37" s="103">
        <v>3</v>
      </c>
      <c r="E37" s="208"/>
      <c r="F37" s="103">
        <f>$D$37*Таблица!D24</f>
        <v>22.02</v>
      </c>
      <c r="G37" s="103">
        <f>$D$37*Таблица!E24</f>
        <v>0.012</v>
      </c>
      <c r="H37" s="103">
        <f>$D$37*Таблица!F24</f>
        <v>2.355</v>
      </c>
      <c r="I37" s="103">
        <f>$D$37*Таблица!G24</f>
        <v>0.015</v>
      </c>
      <c r="J37" s="103">
        <f>$D$37*Таблица!H24</f>
        <v>0.72</v>
      </c>
      <c r="K37" s="103">
        <f>$D$37*Таблица!I24</f>
        <v>0.06</v>
      </c>
      <c r="L37" s="103">
        <f>$D$37*Таблица!J24</f>
        <v>0.003</v>
      </c>
      <c r="M37" s="103">
        <f>$D$37*Таблица!K24</f>
        <v>0.003</v>
      </c>
      <c r="N37" s="75">
        <f>$D$37*Таблица!L24</f>
        <v>0</v>
      </c>
      <c r="O37" s="195"/>
    </row>
    <row r="38" spans="1:15" ht="15">
      <c r="A38" s="207"/>
      <c r="B38" s="18" t="s">
        <v>23</v>
      </c>
      <c r="C38" s="103">
        <v>2.2</v>
      </c>
      <c r="D38" s="103">
        <v>2.2</v>
      </c>
      <c r="E38" s="207"/>
      <c r="F38" s="103">
        <f>$D$38*Таблица!D26</f>
        <v>19.778000000000002</v>
      </c>
      <c r="G38" s="103">
        <f>$D$38*Таблица!E26</f>
        <v>0</v>
      </c>
      <c r="H38" s="103">
        <f>$D$38*Таблица!F26</f>
        <v>2.1978</v>
      </c>
      <c r="I38" s="103">
        <f>$D$38*Таблица!G26</f>
        <v>0</v>
      </c>
      <c r="J38" s="103">
        <f>$D$38*Таблица!H26</f>
        <v>0</v>
      </c>
      <c r="K38" s="103">
        <f>$D$38*Таблица!I26</f>
        <v>0</v>
      </c>
      <c r="L38" s="103">
        <f>$D$38*Таблица!J26</f>
        <v>0</v>
      </c>
      <c r="M38" s="103">
        <f>$D$38*Таблица!K26</f>
        <v>0</v>
      </c>
      <c r="N38" s="75">
        <f>$D$38*Таблица!L26</f>
        <v>0</v>
      </c>
      <c r="O38" s="194"/>
    </row>
    <row r="39" spans="1:15" ht="30">
      <c r="A39" s="201" t="s">
        <v>28</v>
      </c>
      <c r="B39" s="18" t="s">
        <v>29</v>
      </c>
      <c r="C39" s="103">
        <v>28</v>
      </c>
      <c r="D39" s="103">
        <v>28</v>
      </c>
      <c r="E39" s="103">
        <v>28</v>
      </c>
      <c r="F39" s="103">
        <f>$D$39*Таблица!D2</f>
        <v>73.36</v>
      </c>
      <c r="G39" s="103">
        <f>$D$39*Таблица!E2</f>
        <v>2.156</v>
      </c>
      <c r="H39" s="103">
        <f>$D$39*Таблица!F2</f>
        <v>0.84</v>
      </c>
      <c r="I39" s="103">
        <f>$D$39*Таблица!G2</f>
        <v>13.943999999999999</v>
      </c>
      <c r="J39" s="103">
        <f>$D$39*Таблица!H2</f>
        <v>5.6000000000000005</v>
      </c>
      <c r="K39" s="103">
        <f>$D$39*Таблица!I2</f>
        <v>0.252</v>
      </c>
      <c r="L39" s="103">
        <f>$D$39*Таблица!J2</f>
        <v>0.0308</v>
      </c>
      <c r="M39" s="103">
        <f>$D$39*Таблица!K2</f>
        <v>0.0224</v>
      </c>
      <c r="N39" s="75">
        <f>$D$39*Таблица!L2</f>
        <v>0</v>
      </c>
      <c r="O39" s="202"/>
    </row>
    <row r="40" spans="1:15" ht="30">
      <c r="A40" s="201"/>
      <c r="B40" s="18" t="s">
        <v>30</v>
      </c>
      <c r="C40" s="103">
        <v>32</v>
      </c>
      <c r="D40" s="103">
        <v>32</v>
      </c>
      <c r="E40" s="103">
        <v>32</v>
      </c>
      <c r="F40" s="103">
        <f>$D$40*Таблица!D3</f>
        <v>57.92</v>
      </c>
      <c r="G40" s="103">
        <f>$D$40*Таблица!E3</f>
        <v>2.112</v>
      </c>
      <c r="H40" s="103">
        <f>$D$40*Таблица!F3</f>
        <v>0.384</v>
      </c>
      <c r="I40" s="103">
        <f>$D$40*Таблица!G3</f>
        <v>10.944</v>
      </c>
      <c r="J40" s="103">
        <f>$D$40*Таблица!H3</f>
        <v>0.672</v>
      </c>
      <c r="K40" s="103">
        <f>$D$40*Таблица!I3</f>
        <v>0.64</v>
      </c>
      <c r="L40" s="103">
        <f>$D$40*Таблица!J3</f>
        <v>0.0256</v>
      </c>
      <c r="M40" s="103">
        <f>$D$40*Таблица!K3</f>
        <v>0.016</v>
      </c>
      <c r="N40" s="75">
        <f>$D$40*Таблица!L3</f>
        <v>0</v>
      </c>
      <c r="O40" s="203"/>
    </row>
    <row r="41" spans="1:15" ht="30">
      <c r="A41" s="141" t="s">
        <v>53</v>
      </c>
      <c r="B41" s="18" t="s">
        <v>139</v>
      </c>
      <c r="C41" s="103">
        <v>160</v>
      </c>
      <c r="D41" s="103">
        <v>160</v>
      </c>
      <c r="E41" s="140">
        <v>160</v>
      </c>
      <c r="F41" s="103">
        <v>60.8</v>
      </c>
      <c r="G41" s="103">
        <v>0.8</v>
      </c>
      <c r="H41" s="103">
        <f>$D$41*Таблица!F57</f>
        <v>0</v>
      </c>
      <c r="I41" s="103">
        <v>14.56</v>
      </c>
      <c r="J41" s="103">
        <v>12.8</v>
      </c>
      <c r="K41" s="103">
        <v>0.48</v>
      </c>
      <c r="L41" s="103">
        <v>0.128</v>
      </c>
      <c r="M41" s="103">
        <v>0.048</v>
      </c>
      <c r="N41" s="75">
        <v>32</v>
      </c>
      <c r="O41" s="138">
        <v>415</v>
      </c>
    </row>
    <row r="42" spans="1:15" s="15" customFormat="1" ht="14.25">
      <c r="A42" s="76" t="s">
        <v>37</v>
      </c>
      <c r="B42" s="63"/>
      <c r="C42" s="77"/>
      <c r="D42" s="77"/>
      <c r="E42" s="65">
        <f aca="true" t="shared" si="1" ref="E42:N42">SUM(E21:E41)</f>
        <v>520</v>
      </c>
      <c r="F42" s="78">
        <f t="shared" si="1"/>
        <v>603.188</v>
      </c>
      <c r="G42" s="78">
        <f t="shared" si="1"/>
        <v>20.806</v>
      </c>
      <c r="H42" s="78">
        <f t="shared" si="1"/>
        <v>23.688800000000004</v>
      </c>
      <c r="I42" s="78">
        <f t="shared" si="1"/>
        <v>77.018</v>
      </c>
      <c r="J42" s="78">
        <f t="shared" si="1"/>
        <v>107.64199999999998</v>
      </c>
      <c r="K42" s="78">
        <f t="shared" si="1"/>
        <v>5.953999999999999</v>
      </c>
      <c r="L42" s="78">
        <f t="shared" si="1"/>
        <v>0.7714</v>
      </c>
      <c r="M42" s="78">
        <f t="shared" si="1"/>
        <v>1.7694</v>
      </c>
      <c r="N42" s="78">
        <f t="shared" si="1"/>
        <v>72.61000000000001</v>
      </c>
      <c r="O42" s="63"/>
    </row>
    <row r="43" spans="1:15" ht="15">
      <c r="A43" s="72" t="s">
        <v>32</v>
      </c>
      <c r="B43" s="64"/>
      <c r="C43" s="64"/>
      <c r="D43" s="64"/>
      <c r="E43" s="64"/>
      <c r="F43" s="64"/>
      <c r="G43" s="64"/>
      <c r="H43" s="64"/>
      <c r="I43" s="73"/>
      <c r="J43" s="64"/>
      <c r="K43" s="64"/>
      <c r="L43" s="64"/>
      <c r="M43" s="64"/>
      <c r="N43" s="64"/>
      <c r="O43" s="74"/>
    </row>
    <row r="44" spans="1:15" ht="15" customHeight="1">
      <c r="A44" s="201" t="s">
        <v>158</v>
      </c>
      <c r="B44" s="18" t="s">
        <v>33</v>
      </c>
      <c r="C44" s="103">
        <v>10</v>
      </c>
      <c r="D44" s="103">
        <v>10</v>
      </c>
      <c r="E44" s="200" t="s">
        <v>212</v>
      </c>
      <c r="F44" s="103">
        <f>$D$44*Таблица!D6</f>
        <v>32.8</v>
      </c>
      <c r="G44" s="103">
        <f>$D$44*Таблица!E6</f>
        <v>1.03</v>
      </c>
      <c r="H44" s="103">
        <f>$D$44*Таблица!F6</f>
        <v>0.1</v>
      </c>
      <c r="I44" s="103">
        <f>$D$44*Таблица!G6</f>
        <v>6.790000000000001</v>
      </c>
      <c r="J44" s="103">
        <f>$D$44*Таблица!H6</f>
        <v>2</v>
      </c>
      <c r="K44" s="103">
        <f>$D$44*Таблица!I6</f>
        <v>0.22999999999999998</v>
      </c>
      <c r="L44" s="103">
        <f>$D$44*Таблица!J6</f>
        <v>0.014</v>
      </c>
      <c r="M44" s="103">
        <f>$D$44*Таблица!K6</f>
        <v>0.007</v>
      </c>
      <c r="N44" s="75">
        <f>$D$44*Таблица!L6</f>
        <v>0</v>
      </c>
      <c r="O44" s="193">
        <v>207</v>
      </c>
    </row>
    <row r="45" spans="1:15" ht="15">
      <c r="A45" s="201"/>
      <c r="B45" s="18" t="s">
        <v>45</v>
      </c>
      <c r="C45" s="103">
        <v>10</v>
      </c>
      <c r="D45" s="103">
        <v>10</v>
      </c>
      <c r="E45" s="200"/>
      <c r="F45" s="103">
        <f>$D$45*Таблица!D47</f>
        <v>15.700000000000001</v>
      </c>
      <c r="G45" s="103">
        <f>$D$45*Таблица!E47</f>
        <v>1.27</v>
      </c>
      <c r="H45" s="103">
        <f>$D$45*Таблица!F47</f>
        <v>1.1500000000000001</v>
      </c>
      <c r="I45" s="103">
        <f>$D$45*Таблица!G47</f>
        <v>0.07</v>
      </c>
      <c r="J45" s="103">
        <f>$D$45*Таблица!H47</f>
        <v>5.5</v>
      </c>
      <c r="K45" s="103">
        <f>$D$45*Таблица!I47</f>
        <v>0.27</v>
      </c>
      <c r="L45" s="103">
        <f>$D$45*Таблица!J47</f>
        <v>0.007</v>
      </c>
      <c r="M45" s="103">
        <f>$D$45*Таблица!K47</f>
        <v>0.044000000000000004</v>
      </c>
      <c r="N45" s="103">
        <f>$D$45*Таблица!L47</f>
        <v>0</v>
      </c>
      <c r="O45" s="195"/>
    </row>
    <row r="46" spans="1:15" ht="15">
      <c r="A46" s="201"/>
      <c r="B46" s="18" t="s">
        <v>43</v>
      </c>
      <c r="C46" s="103">
        <v>15</v>
      </c>
      <c r="D46" s="103">
        <v>15</v>
      </c>
      <c r="E46" s="200"/>
      <c r="F46" s="103">
        <f>$D$46*Таблица!D4</f>
        <v>50.099999999999994</v>
      </c>
      <c r="G46" s="103">
        <f>$D$46*Таблица!E4</f>
        <v>1.545</v>
      </c>
      <c r="H46" s="103">
        <f>$D$46*Таблица!F4</f>
        <v>0.16499999999999998</v>
      </c>
      <c r="I46" s="103">
        <f>$D$46*Таблица!G4</f>
        <v>10.35</v>
      </c>
      <c r="J46" s="103">
        <f>$D$46*Таблица!H4</f>
        <v>2.6999999999999997</v>
      </c>
      <c r="K46" s="103">
        <f>$D$46*Таблица!I4</f>
        <v>0.18</v>
      </c>
      <c r="L46" s="103">
        <f>$D$46*Таблица!J4</f>
        <v>0.0255</v>
      </c>
      <c r="M46" s="103">
        <f>$D$46*Таблица!K4</f>
        <v>0.012</v>
      </c>
      <c r="N46" s="75">
        <f>$D$46*Таблица!L4</f>
        <v>0</v>
      </c>
      <c r="O46" s="195"/>
    </row>
    <row r="47" spans="1:15" ht="15">
      <c r="A47" s="201"/>
      <c r="B47" s="18" t="s">
        <v>17</v>
      </c>
      <c r="C47" s="103">
        <v>3.6</v>
      </c>
      <c r="D47" s="103">
        <v>3.6</v>
      </c>
      <c r="E47" s="200"/>
      <c r="F47" s="103">
        <f>$D$47*Таблица!D15</f>
        <v>13.644</v>
      </c>
      <c r="G47" s="103">
        <f>$D$47*Таблица!E15</f>
        <v>0</v>
      </c>
      <c r="H47" s="103">
        <f>$D$47*Таблица!F15</f>
        <v>0</v>
      </c>
      <c r="I47" s="103">
        <f>$D$47*Таблица!G15</f>
        <v>3.5928</v>
      </c>
      <c r="J47" s="103">
        <f>$D$47*Таблица!H15</f>
        <v>0.07200000000000001</v>
      </c>
      <c r="K47" s="103">
        <f>$D$47*Таблица!I15</f>
        <v>0.108</v>
      </c>
      <c r="L47" s="103">
        <f>$D$47*Таблица!J15</f>
        <v>0</v>
      </c>
      <c r="M47" s="103">
        <f>$D$47*Таблица!K15</f>
        <v>0</v>
      </c>
      <c r="N47" s="75">
        <f>$D$47*Таблица!L15</f>
        <v>0</v>
      </c>
      <c r="O47" s="195"/>
    </row>
    <row r="48" spans="1:15" ht="15">
      <c r="A48" s="201"/>
      <c r="B48" s="18" t="s">
        <v>157</v>
      </c>
      <c r="C48" s="103">
        <v>60</v>
      </c>
      <c r="D48" s="103">
        <v>60</v>
      </c>
      <c r="E48" s="200"/>
      <c r="F48" s="103">
        <f>$D$48*Таблица!D55</f>
        <v>93.60000000000001</v>
      </c>
      <c r="G48" s="103">
        <f>$D$48*Таблица!E55</f>
        <v>10.020000000000001</v>
      </c>
      <c r="H48" s="103">
        <f>$D$48*Таблица!F55</f>
        <v>5.3999999999999995</v>
      </c>
      <c r="I48" s="103">
        <f>$D$48*Таблица!G55</f>
        <v>0.7799999999999999</v>
      </c>
      <c r="J48" s="103">
        <f>$D$48*Таблица!H55</f>
        <v>90</v>
      </c>
      <c r="K48" s="103">
        <f>$D$48*Таблица!I55</f>
        <v>24</v>
      </c>
      <c r="L48" s="103">
        <f>$D$48*Таблица!J55</f>
        <v>0.03</v>
      </c>
      <c r="M48" s="103">
        <f>$D$48*Таблица!K55</f>
        <v>0.18</v>
      </c>
      <c r="N48" s="75">
        <f>$D$48*Таблица!L55</f>
        <v>0.3</v>
      </c>
      <c r="O48" s="195"/>
    </row>
    <row r="49" spans="1:15" ht="30">
      <c r="A49" s="201"/>
      <c r="B49" s="18" t="s">
        <v>141</v>
      </c>
      <c r="C49" s="103">
        <v>20</v>
      </c>
      <c r="D49" s="103">
        <v>20</v>
      </c>
      <c r="E49" s="200"/>
      <c r="F49" s="103">
        <f>$D$49*Таблица!D23</f>
        <v>64</v>
      </c>
      <c r="G49" s="103">
        <f>$D$49*Таблица!E23</f>
        <v>1.44</v>
      </c>
      <c r="H49" s="103">
        <f>$D$49*Таблица!F23</f>
        <v>1.7000000000000002</v>
      </c>
      <c r="I49" s="103">
        <f>$D$49*Таблица!G23</f>
        <v>11.200000000000001</v>
      </c>
      <c r="J49" s="103">
        <f>$D$49*Таблица!H23</f>
        <v>61.4</v>
      </c>
      <c r="K49" s="103">
        <f>$D$49*Таблица!I23</f>
        <v>0.04</v>
      </c>
      <c r="L49" s="103">
        <f>$D$49*Таблица!J23</f>
        <v>0.011999999999999999</v>
      </c>
      <c r="M49" s="103">
        <f>$D$49*Таблица!K23</f>
        <v>0.04</v>
      </c>
      <c r="N49" s="75">
        <f>$D$49*Таблица!L23</f>
        <v>0.2</v>
      </c>
      <c r="O49" s="195"/>
    </row>
    <row r="50" spans="1:15" ht="15">
      <c r="A50" s="201"/>
      <c r="B50" s="18" t="s">
        <v>16</v>
      </c>
      <c r="C50" s="103">
        <v>2.4</v>
      </c>
      <c r="D50" s="103">
        <v>2.4</v>
      </c>
      <c r="E50" s="200"/>
      <c r="F50" s="103">
        <f>$D$50*Таблица!D24</f>
        <v>17.616</v>
      </c>
      <c r="G50" s="103">
        <f>$D$50*Таблица!E24</f>
        <v>0.0096</v>
      </c>
      <c r="H50" s="103">
        <f>$D$50*Таблица!F24</f>
        <v>1.884</v>
      </c>
      <c r="I50" s="103">
        <f>$D$50*Таблица!G24</f>
        <v>0.012</v>
      </c>
      <c r="J50" s="103">
        <f>$D$50*Таблица!H24</f>
        <v>0.576</v>
      </c>
      <c r="K50" s="103">
        <f>$D$50*Таблица!I24</f>
        <v>0.048</v>
      </c>
      <c r="L50" s="103">
        <f>$D$50*Таблица!J24</f>
        <v>0.0024</v>
      </c>
      <c r="M50" s="103">
        <f>$D$50*Таблица!K24</f>
        <v>0.0024</v>
      </c>
      <c r="N50" s="75">
        <f>$D$50*Таблица!L24</f>
        <v>0</v>
      </c>
      <c r="O50" s="195"/>
    </row>
    <row r="51" spans="1:15" ht="15">
      <c r="A51" s="201"/>
      <c r="B51" s="18" t="s">
        <v>23</v>
      </c>
      <c r="C51" s="103">
        <v>2</v>
      </c>
      <c r="D51" s="103">
        <v>2</v>
      </c>
      <c r="E51" s="200"/>
      <c r="F51" s="103">
        <f>$D$51*Таблица!D26</f>
        <v>17.98</v>
      </c>
      <c r="G51" s="103">
        <f>$D$51*Таблица!E26</f>
        <v>0</v>
      </c>
      <c r="H51" s="103">
        <f>$D$51*Таблица!F26</f>
        <v>1.998</v>
      </c>
      <c r="I51" s="103">
        <f>$D$51*Таблица!G26</f>
        <v>0</v>
      </c>
      <c r="J51" s="103">
        <f>$D$51*Таблица!H26</f>
        <v>0</v>
      </c>
      <c r="K51" s="103">
        <f>$D$51*Таблица!I26</f>
        <v>0</v>
      </c>
      <c r="L51" s="103">
        <f>$D$51*Таблица!J26</f>
        <v>0</v>
      </c>
      <c r="M51" s="103">
        <f>$D$51*Таблица!K26</f>
        <v>0</v>
      </c>
      <c r="N51" s="75">
        <f>$D$51*Таблица!L26</f>
        <v>0</v>
      </c>
      <c r="O51" s="194"/>
    </row>
    <row r="52" spans="1:15" ht="15">
      <c r="A52" s="201" t="s">
        <v>34</v>
      </c>
      <c r="B52" s="18" t="s">
        <v>35</v>
      </c>
      <c r="C52" s="103">
        <v>0.5</v>
      </c>
      <c r="D52" s="103">
        <v>0.5</v>
      </c>
      <c r="E52" s="200">
        <v>150</v>
      </c>
      <c r="F52" s="103">
        <f>Таблица!D60*2</f>
        <v>0.4</v>
      </c>
      <c r="G52" s="103">
        <f>Таблица!E60*2</f>
        <v>0.08</v>
      </c>
      <c r="H52" s="103">
        <f>Таблица!F60*2</f>
        <v>0</v>
      </c>
      <c r="I52" s="103">
        <f>Таблица!G60*2</f>
        <v>0.24</v>
      </c>
      <c r="J52" s="103">
        <f>Таблица!H60*2</f>
        <v>9.9</v>
      </c>
      <c r="K52" s="103">
        <f>Таблица!I60*2</f>
        <v>0</v>
      </c>
      <c r="L52" s="103">
        <f>Таблица!J60*2</f>
        <v>0.0014</v>
      </c>
      <c r="M52" s="103">
        <f>Таблица!K60*2</f>
        <v>0.002</v>
      </c>
      <c r="N52" s="103">
        <f>Таблица!L60*2</f>
        <v>0</v>
      </c>
      <c r="O52" s="193">
        <v>18</v>
      </c>
    </row>
    <row r="53" spans="1:15" ht="15">
      <c r="A53" s="201"/>
      <c r="B53" s="18" t="s">
        <v>17</v>
      </c>
      <c r="C53" s="103">
        <v>10</v>
      </c>
      <c r="D53" s="103">
        <v>10</v>
      </c>
      <c r="E53" s="200"/>
      <c r="F53" s="103">
        <f>$D$53*Таблица!D15</f>
        <v>37.9</v>
      </c>
      <c r="G53" s="103">
        <f>$D$53*Таблица!E15</f>
        <v>0</v>
      </c>
      <c r="H53" s="103">
        <f>$D$53*Таблица!F15</f>
        <v>0</v>
      </c>
      <c r="I53" s="103">
        <f>$D$53*Таблица!G15</f>
        <v>9.98</v>
      </c>
      <c r="J53" s="103">
        <f>$D$53*Таблица!H15</f>
        <v>0.2</v>
      </c>
      <c r="K53" s="103">
        <f>$D$53*Таблица!I15</f>
        <v>0.3</v>
      </c>
      <c r="L53" s="103">
        <f>$D$53*Таблица!J15</f>
        <v>0</v>
      </c>
      <c r="M53" s="103">
        <f>$D$53*Таблица!K15</f>
        <v>0</v>
      </c>
      <c r="N53" s="75">
        <f>$D$53*Таблица!L15</f>
        <v>0</v>
      </c>
      <c r="O53" s="194"/>
    </row>
    <row r="54" spans="1:15" ht="15">
      <c r="A54" s="106" t="s">
        <v>219</v>
      </c>
      <c r="B54" s="18" t="s">
        <v>220</v>
      </c>
      <c r="C54" s="103">
        <v>172</v>
      </c>
      <c r="D54" s="103">
        <v>152</v>
      </c>
      <c r="E54" s="105">
        <v>172</v>
      </c>
      <c r="F54" s="103">
        <f>$D$54*Таблица!D35</f>
        <v>68.4</v>
      </c>
      <c r="G54" s="103">
        <f>$D$54*Таблица!E35</f>
        <v>0.608</v>
      </c>
      <c r="H54" s="103">
        <f>$D$54*Таблица!F35</f>
        <v>0.608</v>
      </c>
      <c r="I54" s="103">
        <f>$D$54*Таблица!G35</f>
        <v>14.896</v>
      </c>
      <c r="J54" s="103">
        <f>$D$54*Таблица!H35</f>
        <v>24.32</v>
      </c>
      <c r="K54" s="103">
        <f>$D$54*Таблица!I35</f>
        <v>3.344</v>
      </c>
      <c r="L54" s="103">
        <f>$D$54*Таблица!J35</f>
        <v>0.0152</v>
      </c>
      <c r="M54" s="103">
        <f>$D$54*Таблица!K35</f>
        <v>0.045599999999999995</v>
      </c>
      <c r="N54" s="103">
        <f>$D$54*Таблица!L35</f>
        <v>1.976</v>
      </c>
      <c r="O54" s="104"/>
    </row>
    <row r="55" spans="1:15" s="15" customFormat="1" ht="14.25">
      <c r="A55" s="76" t="s">
        <v>37</v>
      </c>
      <c r="B55" s="63"/>
      <c r="C55" s="77"/>
      <c r="D55" s="77"/>
      <c r="E55" s="65">
        <f>E52+E54+120</f>
        <v>442</v>
      </c>
      <c r="F55" s="78">
        <f>SUM(F44:F54)</f>
        <v>412.14</v>
      </c>
      <c r="G55" s="78">
        <f aca="true" t="shared" si="2" ref="G55:N55">SUM(G44:G54)</f>
        <v>16.0026</v>
      </c>
      <c r="H55" s="78">
        <f t="shared" si="2"/>
        <v>13.005</v>
      </c>
      <c r="I55" s="78">
        <f t="shared" si="2"/>
        <v>57.91080000000001</v>
      </c>
      <c r="J55" s="78">
        <f t="shared" si="2"/>
        <v>196.66799999999998</v>
      </c>
      <c r="K55" s="78">
        <f t="shared" si="2"/>
        <v>28.52</v>
      </c>
      <c r="L55" s="78">
        <f t="shared" si="2"/>
        <v>0.1075</v>
      </c>
      <c r="M55" s="78">
        <f t="shared" si="2"/>
        <v>0.33299999999999996</v>
      </c>
      <c r="N55" s="78">
        <f t="shared" si="2"/>
        <v>2.476</v>
      </c>
      <c r="O55" s="63"/>
    </row>
    <row r="56" spans="1:15" s="15" customFormat="1" ht="14.25">
      <c r="A56" s="76" t="s">
        <v>134</v>
      </c>
      <c r="B56" s="63"/>
      <c r="C56" s="77"/>
      <c r="D56" s="77"/>
      <c r="E56" s="65">
        <f>E16+E19+E42+E55</f>
        <v>1418</v>
      </c>
      <c r="F56" s="78">
        <f aca="true" t="shared" si="3" ref="F56:N56">F55+F42+F19+F16</f>
        <v>1447.1979999999999</v>
      </c>
      <c r="G56" s="78">
        <f t="shared" si="3"/>
        <v>52.0346</v>
      </c>
      <c r="H56" s="78">
        <f t="shared" si="3"/>
        <v>53.61880000000001</v>
      </c>
      <c r="I56" s="78">
        <f t="shared" si="3"/>
        <v>189.25880000000004</v>
      </c>
      <c r="J56" s="78">
        <f t="shared" si="3"/>
        <v>888.78</v>
      </c>
      <c r="K56" s="78">
        <f t="shared" si="3"/>
        <v>36.034</v>
      </c>
      <c r="L56" s="78">
        <f t="shared" si="3"/>
        <v>1.0379</v>
      </c>
      <c r="M56" s="78">
        <f t="shared" si="3"/>
        <v>2.6484</v>
      </c>
      <c r="N56" s="79">
        <f t="shared" si="3"/>
        <v>75.56200000000001</v>
      </c>
      <c r="O56" s="63"/>
    </row>
  </sheetData>
  <sheetProtection/>
  <mergeCells count="36">
    <mergeCell ref="A52:A53"/>
    <mergeCell ref="E52:E53"/>
    <mergeCell ref="E44:E51"/>
    <mergeCell ref="A23:A31"/>
    <mergeCell ref="E13:E15"/>
    <mergeCell ref="A39:A40"/>
    <mergeCell ref="A44:A51"/>
    <mergeCell ref="A32:A38"/>
    <mergeCell ref="E32:E38"/>
    <mergeCell ref="E6:E9"/>
    <mergeCell ref="A13:A15"/>
    <mergeCell ref="O23:O31"/>
    <mergeCell ref="A21:A22"/>
    <mergeCell ref="O21:O22"/>
    <mergeCell ref="E21:E22"/>
    <mergeCell ref="A6:A9"/>
    <mergeCell ref="A10:A12"/>
    <mergeCell ref="E10:E12"/>
    <mergeCell ref="E23:E31"/>
    <mergeCell ref="B1:O1"/>
    <mergeCell ref="O3:O4"/>
    <mergeCell ref="A3:A4"/>
    <mergeCell ref="B3:B4"/>
    <mergeCell ref="C3:C4"/>
    <mergeCell ref="D3:D4"/>
    <mergeCell ref="E3:E4"/>
    <mergeCell ref="G3:I3"/>
    <mergeCell ref="F3:F4"/>
    <mergeCell ref="O39:O40"/>
    <mergeCell ref="O44:O51"/>
    <mergeCell ref="O52:O53"/>
    <mergeCell ref="J3:N3"/>
    <mergeCell ref="O6:O9"/>
    <mergeCell ref="O10:O12"/>
    <mergeCell ref="O13:O15"/>
    <mergeCell ref="O32:O38"/>
  </mergeCells>
  <hyperlinks>
    <hyperlink ref="O6:O9" r:id="rId1" display="Тех. карты док\177.doc"/>
    <hyperlink ref="O10:O12" r:id="rId2" display="Тех. карты док\3.doc"/>
    <hyperlink ref="O13:O15" r:id="rId3" display="Тех. карты док\264.doc"/>
    <hyperlink ref="O41" r:id="rId4" display="Тех. карты док\274.doc"/>
    <hyperlink ref="O44:O51" r:id="rId5" display="Тех. карты док\207.doc"/>
    <hyperlink ref="O52:O53" r:id="rId6" display="Тех. карты док\258.doc"/>
    <hyperlink ref="O23:O31" r:id="rId7" display="Тех. карты док\64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0" sqref="E20:E28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421875" style="1" customWidth="1"/>
    <col min="16" max="16384" width="9.140625" style="1" customWidth="1"/>
  </cols>
  <sheetData>
    <row r="1" spans="1:15" ht="15" customHeight="1">
      <c r="A1" s="8" t="s">
        <v>65</v>
      </c>
      <c r="B1" s="211" t="s">
        <v>213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ht="15">
      <c r="A2" s="2"/>
    </row>
    <row r="3" spans="1:15" ht="28.5" customHeight="1">
      <c r="A3" s="192" t="s">
        <v>1</v>
      </c>
      <c r="B3" s="192" t="s">
        <v>2</v>
      </c>
      <c r="C3" s="192" t="s">
        <v>3</v>
      </c>
      <c r="D3" s="192" t="s">
        <v>4</v>
      </c>
      <c r="E3" s="192" t="str">
        <f>'5 день'!E3:E4</f>
        <v>Выход блюда</v>
      </c>
      <c r="F3" s="192" t="str">
        <f>'5 день'!F3:F4</f>
        <v>Энергетическая ценность (Ккал)</v>
      </c>
      <c r="G3" s="192" t="str">
        <f>'5 день'!G3:I3</f>
        <v>Пищевые вещества (г)</v>
      </c>
      <c r="H3" s="192"/>
      <c r="I3" s="192"/>
      <c r="J3" s="192" t="str">
        <f>'5 день'!J3:N3</f>
        <v>Минеральные вещества и витамины</v>
      </c>
      <c r="K3" s="192"/>
      <c r="L3" s="192"/>
      <c r="M3" s="192"/>
      <c r="N3" s="192"/>
      <c r="O3" s="192" t="str">
        <f>'5 день'!O3:O4</f>
        <v>№ рецептуры</v>
      </c>
    </row>
    <row r="4" spans="1:15" ht="33.75" customHeight="1">
      <c r="A4" s="192"/>
      <c r="B4" s="192"/>
      <c r="C4" s="192"/>
      <c r="D4" s="192"/>
      <c r="E4" s="192"/>
      <c r="F4" s="192"/>
      <c r="G4" s="102" t="s">
        <v>11</v>
      </c>
      <c r="H4" s="102" t="s">
        <v>12</v>
      </c>
      <c r="I4" s="102" t="s">
        <v>13</v>
      </c>
      <c r="J4" s="102" t="s">
        <v>5</v>
      </c>
      <c r="K4" s="102" t="s">
        <v>6</v>
      </c>
      <c r="L4" s="102" t="s">
        <v>7</v>
      </c>
      <c r="M4" s="102" t="s">
        <v>8</v>
      </c>
      <c r="N4" s="102" t="s">
        <v>9</v>
      </c>
      <c r="O4" s="192"/>
    </row>
    <row r="5" spans="1:15" ht="15">
      <c r="A5" s="80" t="s">
        <v>14</v>
      </c>
      <c r="B5" s="81"/>
      <c r="C5" s="81"/>
      <c r="D5" s="81"/>
      <c r="E5" s="81"/>
      <c r="F5" s="81"/>
      <c r="G5" s="81"/>
      <c r="H5" s="81"/>
      <c r="I5" s="82"/>
      <c r="J5" s="81"/>
      <c r="K5" s="81"/>
      <c r="L5" s="81"/>
      <c r="M5" s="81"/>
      <c r="N5" s="81"/>
      <c r="O5" s="74"/>
    </row>
    <row r="6" spans="1:15" ht="15.75" customHeight="1">
      <c r="A6" s="201" t="s">
        <v>287</v>
      </c>
      <c r="B6" s="19" t="s">
        <v>15</v>
      </c>
      <c r="C6" s="103">
        <v>15</v>
      </c>
      <c r="D6" s="103">
        <v>15</v>
      </c>
      <c r="E6" s="200">
        <v>150</v>
      </c>
      <c r="F6" s="103">
        <v>66</v>
      </c>
      <c r="G6" s="103">
        <v>1.4</v>
      </c>
      <c r="H6" s="103">
        <v>0.2</v>
      </c>
      <c r="I6" s="103">
        <v>14.28</v>
      </c>
      <c r="J6" s="103">
        <v>4.8</v>
      </c>
      <c r="K6" s="103">
        <v>0.36</v>
      </c>
      <c r="L6" s="103">
        <v>0.016</v>
      </c>
      <c r="M6" s="103">
        <v>0.008</v>
      </c>
      <c r="N6" s="75">
        <v>0</v>
      </c>
      <c r="O6" s="193">
        <v>168</v>
      </c>
    </row>
    <row r="7" spans="1:15" ht="15" customHeight="1">
      <c r="A7" s="201"/>
      <c r="B7" s="19" t="s">
        <v>17</v>
      </c>
      <c r="C7" s="130">
        <v>5.6</v>
      </c>
      <c r="D7" s="130">
        <v>5.6</v>
      </c>
      <c r="E7" s="200"/>
      <c r="F7" s="130">
        <v>21.226</v>
      </c>
      <c r="G7" s="130">
        <v>0</v>
      </c>
      <c r="H7" s="130">
        <v>0</v>
      </c>
      <c r="I7" s="130">
        <v>2.142</v>
      </c>
      <c r="J7" s="130">
        <v>0.043</v>
      </c>
      <c r="K7" s="130">
        <v>0.064</v>
      </c>
      <c r="L7" s="130">
        <v>0</v>
      </c>
      <c r="M7" s="130">
        <v>0</v>
      </c>
      <c r="N7" s="75">
        <v>0</v>
      </c>
      <c r="O7" s="195"/>
    </row>
    <row r="8" spans="1:15" ht="14.25" customHeight="1">
      <c r="A8" s="201"/>
      <c r="B8" s="19" t="s">
        <v>16</v>
      </c>
      <c r="C8" s="103">
        <v>3</v>
      </c>
      <c r="D8" s="103">
        <v>3</v>
      </c>
      <c r="E8" s="200"/>
      <c r="F8" s="103">
        <f>$D$8*Таблица!D24</f>
        <v>22.02</v>
      </c>
      <c r="G8" s="103">
        <f>$D$8*Таблица!E24</f>
        <v>0.012</v>
      </c>
      <c r="H8" s="103">
        <f>$D$8*Таблица!F24</f>
        <v>2.355</v>
      </c>
      <c r="I8" s="103">
        <f>$D$8*Таблица!G24</f>
        <v>0.015</v>
      </c>
      <c r="J8" s="103">
        <f>$D$8*Таблица!H24</f>
        <v>0.72</v>
      </c>
      <c r="K8" s="103">
        <f>$D$8*Таблица!I24</f>
        <v>0.06</v>
      </c>
      <c r="L8" s="103">
        <f>$D$8*Таблица!J24</f>
        <v>0.003</v>
      </c>
      <c r="M8" s="103">
        <f>$D$8*Таблица!K24</f>
        <v>0.003</v>
      </c>
      <c r="N8" s="75">
        <f>$D$8*Таблица!L24</f>
        <v>0</v>
      </c>
      <c r="O8" s="195"/>
    </row>
    <row r="9" spans="1:15" ht="14.25" customHeight="1">
      <c r="A9" s="201"/>
      <c r="B9" s="19" t="s">
        <v>18</v>
      </c>
      <c r="C9" s="103">
        <v>130</v>
      </c>
      <c r="D9" s="103">
        <v>130</v>
      </c>
      <c r="E9" s="200"/>
      <c r="F9" s="103">
        <v>67.6</v>
      </c>
      <c r="G9" s="103">
        <v>3.64</v>
      </c>
      <c r="H9" s="103">
        <v>3.25</v>
      </c>
      <c r="I9" s="103">
        <v>6.11</v>
      </c>
      <c r="J9" s="103">
        <v>157.3</v>
      </c>
      <c r="K9" s="103">
        <v>0.13</v>
      </c>
      <c r="L9" s="103">
        <v>0.039</v>
      </c>
      <c r="M9" s="103">
        <v>0.169</v>
      </c>
      <c r="N9" s="75">
        <v>0.13</v>
      </c>
      <c r="O9" s="195"/>
    </row>
    <row r="10" spans="1:15" ht="30">
      <c r="A10" s="201" t="s">
        <v>152</v>
      </c>
      <c r="B10" s="18" t="s">
        <v>29</v>
      </c>
      <c r="C10" s="103">
        <v>10</v>
      </c>
      <c r="D10" s="103">
        <v>10</v>
      </c>
      <c r="E10" s="212" t="s">
        <v>209</v>
      </c>
      <c r="F10" s="103">
        <f>$D$10*Таблица!D2</f>
        <v>26.200000000000003</v>
      </c>
      <c r="G10" s="103">
        <f>$D$10*Таблица!E2</f>
        <v>0.77</v>
      </c>
      <c r="H10" s="103">
        <f>$D$10*Таблица!F2</f>
        <v>0.3</v>
      </c>
      <c r="I10" s="103">
        <f>$D$10*Таблица!G2</f>
        <v>4.98</v>
      </c>
      <c r="J10" s="103">
        <f>$D$10*Таблица!H2</f>
        <v>2</v>
      </c>
      <c r="K10" s="103">
        <f>$D$10*Таблица!I2</f>
        <v>0.09</v>
      </c>
      <c r="L10" s="103">
        <f>$D$10*Таблица!J2</f>
        <v>0.011000000000000001</v>
      </c>
      <c r="M10" s="103">
        <f>$D$10*Таблица!K2</f>
        <v>0.008</v>
      </c>
      <c r="N10" s="75">
        <f>$D$10*Таблица!L2</f>
        <v>0</v>
      </c>
      <c r="O10" s="193">
        <v>1</v>
      </c>
    </row>
    <row r="11" spans="1:15" ht="15">
      <c r="A11" s="201"/>
      <c r="B11" s="18" t="s">
        <v>16</v>
      </c>
      <c r="C11" s="103">
        <v>3</v>
      </c>
      <c r="D11" s="103">
        <v>3</v>
      </c>
      <c r="E11" s="212"/>
      <c r="F11" s="103">
        <f>$D$11*Таблица!D24</f>
        <v>22.02</v>
      </c>
      <c r="G11" s="103">
        <f>$D$11*Таблица!E24</f>
        <v>0.012</v>
      </c>
      <c r="H11" s="103">
        <f>$D$11*Таблица!F24</f>
        <v>2.355</v>
      </c>
      <c r="I11" s="103">
        <f>$D$11*Таблица!G24</f>
        <v>0.015</v>
      </c>
      <c r="J11" s="103">
        <f>$D$11*Таблица!H24</f>
        <v>0.72</v>
      </c>
      <c r="K11" s="103">
        <f>$D$11*Таблица!I24</f>
        <v>0.06</v>
      </c>
      <c r="L11" s="103">
        <f>$D$11*Таблица!J24</f>
        <v>0.003</v>
      </c>
      <c r="M11" s="103">
        <f>$D$11*Таблица!K24</f>
        <v>0.003</v>
      </c>
      <c r="N11" s="75">
        <f>$D$11*Таблица!L24</f>
        <v>0</v>
      </c>
      <c r="O11" s="194"/>
    </row>
    <row r="12" spans="1:15" ht="30">
      <c r="A12" s="201" t="s">
        <v>202</v>
      </c>
      <c r="B12" s="18" t="s">
        <v>138</v>
      </c>
      <c r="C12" s="103">
        <v>1.5</v>
      </c>
      <c r="D12" s="103">
        <v>1.5</v>
      </c>
      <c r="E12" s="200">
        <v>150</v>
      </c>
      <c r="F12" s="103">
        <f>$D$12*Таблица!D62</f>
        <v>0</v>
      </c>
      <c r="G12" s="103">
        <f>$D$12*Таблица!E62</f>
        <v>0</v>
      </c>
      <c r="H12" s="103">
        <f>$D$12*Таблица!F62</f>
        <v>0</v>
      </c>
      <c r="I12" s="103">
        <f>$D$12*Таблица!G62</f>
        <v>0</v>
      </c>
      <c r="J12" s="103">
        <f>$D$12*Таблица!H62</f>
        <v>0.735</v>
      </c>
      <c r="K12" s="103">
        <f>$D$12*Таблица!I62</f>
        <v>0.0045000000000000005</v>
      </c>
      <c r="L12" s="103">
        <f>$D$12*Таблица!J62</f>
        <v>0.00030000000000000003</v>
      </c>
      <c r="M12" s="103">
        <f>$D$12*Таблица!K62</f>
        <v>0.0009</v>
      </c>
      <c r="N12" s="75">
        <f>$D$12*Таблица!L62</f>
        <v>0.003</v>
      </c>
      <c r="O12" s="220">
        <v>432</v>
      </c>
    </row>
    <row r="13" spans="1:15" ht="15">
      <c r="A13" s="201"/>
      <c r="B13" s="18" t="s">
        <v>17</v>
      </c>
      <c r="C13" s="103">
        <v>12</v>
      </c>
      <c r="D13" s="103">
        <v>12</v>
      </c>
      <c r="E13" s="200"/>
      <c r="F13" s="103">
        <f>$D$13*Таблица!D15</f>
        <v>45.480000000000004</v>
      </c>
      <c r="G13" s="103">
        <f>$D$13*Таблица!E15</f>
        <v>0</v>
      </c>
      <c r="H13" s="103">
        <f>$D$13*Таблица!F15</f>
        <v>0</v>
      </c>
      <c r="I13" s="103">
        <f>$D$13*Таблица!G15</f>
        <v>11.975999999999999</v>
      </c>
      <c r="J13" s="103">
        <f>$D$13*Таблица!H15</f>
        <v>0.24</v>
      </c>
      <c r="K13" s="103">
        <f>$D$13*Таблица!I15</f>
        <v>0.36</v>
      </c>
      <c r="L13" s="103">
        <f>$D$13*Таблица!J15</f>
        <v>0</v>
      </c>
      <c r="M13" s="103">
        <f>$D$13*Таблица!K15</f>
        <v>0</v>
      </c>
      <c r="N13" s="75">
        <f>$D$13*Таблица!L15</f>
        <v>0</v>
      </c>
      <c r="O13" s="222"/>
    </row>
    <row r="14" spans="1:15" s="15" customFormat="1" ht="14.25">
      <c r="A14" s="76" t="s">
        <v>37</v>
      </c>
      <c r="B14" s="63"/>
      <c r="C14" s="77"/>
      <c r="D14" s="77"/>
      <c r="E14" s="65">
        <f>E6+E12+13</f>
        <v>313</v>
      </c>
      <c r="F14" s="78">
        <f aca="true" t="shared" si="0" ref="F14:N14">SUM(F6:F13)</f>
        <v>270.546</v>
      </c>
      <c r="G14" s="78">
        <f t="shared" si="0"/>
        <v>5.833999999999999</v>
      </c>
      <c r="H14" s="78">
        <f t="shared" si="0"/>
        <v>8.459999999999999</v>
      </c>
      <c r="I14" s="78">
        <f t="shared" si="0"/>
        <v>39.518</v>
      </c>
      <c r="J14" s="78">
        <f t="shared" si="0"/>
        <v>166.55800000000002</v>
      </c>
      <c r="K14" s="78">
        <f t="shared" si="0"/>
        <v>1.1284999999999998</v>
      </c>
      <c r="L14" s="78">
        <f t="shared" si="0"/>
        <v>0.07229999999999999</v>
      </c>
      <c r="M14" s="78">
        <f t="shared" si="0"/>
        <v>0.19190000000000004</v>
      </c>
      <c r="N14" s="79">
        <f t="shared" si="0"/>
        <v>0.133</v>
      </c>
      <c r="O14" s="63"/>
    </row>
    <row r="15" spans="1:15" ht="15">
      <c r="A15" s="72" t="s">
        <v>19</v>
      </c>
      <c r="B15" s="64"/>
      <c r="C15" s="64"/>
      <c r="D15" s="64"/>
      <c r="E15" s="64"/>
      <c r="F15" s="64"/>
      <c r="G15" s="64"/>
      <c r="H15" s="64"/>
      <c r="I15" s="73"/>
      <c r="J15" s="64"/>
      <c r="K15" s="64"/>
      <c r="L15" s="64"/>
      <c r="M15" s="64"/>
      <c r="N15" s="64"/>
      <c r="O15" s="74"/>
    </row>
    <row r="16" spans="1:15" ht="15">
      <c r="A16" s="106" t="s">
        <v>59</v>
      </c>
      <c r="B16" s="18" t="s">
        <v>60</v>
      </c>
      <c r="C16" s="103">
        <v>135</v>
      </c>
      <c r="D16" s="103">
        <v>135</v>
      </c>
      <c r="E16" s="105">
        <v>135</v>
      </c>
      <c r="F16" s="103">
        <v>75.6</v>
      </c>
      <c r="G16" s="103">
        <f>$D$16*Таблица!E22</f>
        <v>3.7800000000000002</v>
      </c>
      <c r="H16" s="103">
        <v>4.32</v>
      </c>
      <c r="I16" s="103">
        <v>5.54</v>
      </c>
      <c r="J16" s="103">
        <v>162</v>
      </c>
      <c r="K16" s="103">
        <v>0.135</v>
      </c>
      <c r="L16" s="103">
        <v>0.041</v>
      </c>
      <c r="M16" s="103">
        <v>0.23</v>
      </c>
      <c r="N16" s="75">
        <v>0.95</v>
      </c>
      <c r="O16" s="111">
        <v>253</v>
      </c>
    </row>
    <row r="17" spans="1:15" s="15" customFormat="1" ht="14.25">
      <c r="A17" s="76" t="s">
        <v>37</v>
      </c>
      <c r="B17" s="63"/>
      <c r="C17" s="77"/>
      <c r="D17" s="77"/>
      <c r="E17" s="65">
        <f>E16</f>
        <v>135</v>
      </c>
      <c r="F17" s="78">
        <f aca="true" t="shared" si="1" ref="F17:N17">SUM(F16)</f>
        <v>75.6</v>
      </c>
      <c r="G17" s="78">
        <f t="shared" si="1"/>
        <v>3.7800000000000002</v>
      </c>
      <c r="H17" s="78">
        <f t="shared" si="1"/>
        <v>4.32</v>
      </c>
      <c r="I17" s="78">
        <f t="shared" si="1"/>
        <v>5.54</v>
      </c>
      <c r="J17" s="78">
        <f t="shared" si="1"/>
        <v>162</v>
      </c>
      <c r="K17" s="78">
        <f t="shared" si="1"/>
        <v>0.135</v>
      </c>
      <c r="L17" s="78">
        <f t="shared" si="1"/>
        <v>0.041</v>
      </c>
      <c r="M17" s="78">
        <f t="shared" si="1"/>
        <v>0.23</v>
      </c>
      <c r="N17" s="79">
        <f t="shared" si="1"/>
        <v>0.95</v>
      </c>
      <c r="O17" s="63"/>
    </row>
    <row r="18" spans="1:15" ht="15">
      <c r="A18" s="72" t="s">
        <v>21</v>
      </c>
      <c r="B18" s="64"/>
      <c r="C18" s="64"/>
      <c r="D18" s="64"/>
      <c r="E18" s="64"/>
      <c r="F18" s="64"/>
      <c r="G18" s="64"/>
      <c r="H18" s="64"/>
      <c r="I18" s="73"/>
      <c r="J18" s="64"/>
      <c r="K18" s="64"/>
      <c r="L18" s="64"/>
      <c r="M18" s="64"/>
      <c r="N18" s="64"/>
      <c r="O18" s="74"/>
    </row>
    <row r="19" spans="1:15" ht="45" customHeight="1">
      <c r="A19" s="171" t="s">
        <v>236</v>
      </c>
      <c r="B19" s="171" t="s">
        <v>143</v>
      </c>
      <c r="C19" s="170">
        <v>20</v>
      </c>
      <c r="D19" s="170">
        <v>20</v>
      </c>
      <c r="E19" s="169">
        <v>20</v>
      </c>
      <c r="F19" s="170">
        <v>8</v>
      </c>
      <c r="G19" s="170">
        <v>0.64</v>
      </c>
      <c r="H19" s="170">
        <v>0.04</v>
      </c>
      <c r="I19" s="170">
        <v>1.3</v>
      </c>
      <c r="J19" s="170">
        <v>3.2</v>
      </c>
      <c r="K19" s="170">
        <v>0.04</v>
      </c>
      <c r="L19" s="170">
        <v>0.022</v>
      </c>
      <c r="M19" s="170">
        <v>0.14</v>
      </c>
      <c r="N19" s="170">
        <v>2</v>
      </c>
      <c r="O19" s="167">
        <v>4</v>
      </c>
    </row>
    <row r="20" spans="1:15" ht="15" customHeight="1">
      <c r="A20" s="201" t="s">
        <v>233</v>
      </c>
      <c r="B20" s="18" t="s">
        <v>42</v>
      </c>
      <c r="C20" s="103">
        <v>40</v>
      </c>
      <c r="D20" s="103">
        <v>40</v>
      </c>
      <c r="E20" s="200">
        <v>150</v>
      </c>
      <c r="F20" s="103">
        <v>0.054</v>
      </c>
      <c r="G20" s="103">
        <v>0.0036</v>
      </c>
      <c r="H20" s="103">
        <v>0.0002</v>
      </c>
      <c r="I20" s="103">
        <v>0.0094</v>
      </c>
      <c r="J20" s="103">
        <v>0.096</v>
      </c>
      <c r="K20" s="103">
        <v>0.002</v>
      </c>
      <c r="L20" s="103">
        <v>0.00012</v>
      </c>
      <c r="M20" s="103">
        <v>0.0001</v>
      </c>
      <c r="N20" s="75">
        <v>0.1</v>
      </c>
      <c r="O20" s="193">
        <v>32</v>
      </c>
    </row>
    <row r="21" spans="1:15" ht="15">
      <c r="A21" s="201"/>
      <c r="B21" s="18" t="s">
        <v>26</v>
      </c>
      <c r="C21" s="103">
        <v>40</v>
      </c>
      <c r="D21" s="103">
        <v>40</v>
      </c>
      <c r="E21" s="200"/>
      <c r="F21" s="103">
        <f>$D$21*Таблица!D34</f>
        <v>32</v>
      </c>
      <c r="G21" s="103">
        <f>$D$21*Таблица!E34</f>
        <v>0.8</v>
      </c>
      <c r="H21" s="103">
        <f>$D$21*Таблица!F34</f>
        <v>0.16</v>
      </c>
      <c r="I21" s="103">
        <f>$D$21*Таблица!G34</f>
        <v>6.92</v>
      </c>
      <c r="J21" s="103">
        <f>$D$21*Таблица!H34</f>
        <v>4</v>
      </c>
      <c r="K21" s="103">
        <f>$D$21*Таблица!I34</f>
        <v>0.36</v>
      </c>
      <c r="L21" s="103">
        <f>$D$21*Таблица!J34</f>
        <v>0.047999999999999994</v>
      </c>
      <c r="M21" s="103">
        <f>$D$21*Таблица!K34</f>
        <v>0.02</v>
      </c>
      <c r="N21" s="75">
        <f>$D$21*Таблица!L34</f>
        <v>8</v>
      </c>
      <c r="O21" s="195"/>
    </row>
    <row r="22" spans="1:15" ht="15">
      <c r="A22" s="201"/>
      <c r="B22" s="18" t="s">
        <v>36</v>
      </c>
      <c r="C22" s="103">
        <v>22</v>
      </c>
      <c r="D22" s="103">
        <v>17</v>
      </c>
      <c r="E22" s="200"/>
      <c r="F22" s="103">
        <f>$D$22*Таблица!D39</f>
        <v>37.06</v>
      </c>
      <c r="G22" s="103">
        <f>$D$22*Таблица!E39</f>
        <v>3.162</v>
      </c>
      <c r="H22" s="103">
        <f>$D$22*Таблица!F39</f>
        <v>2.72</v>
      </c>
      <c r="I22" s="103">
        <f>$D$22*Таблица!G39</f>
        <v>0</v>
      </c>
      <c r="J22" s="103">
        <f>$D$22*Таблица!H39</f>
        <v>1.53</v>
      </c>
      <c r="K22" s="103">
        <f>$D$22*Таблица!I39</f>
        <v>0.442</v>
      </c>
      <c r="L22" s="103">
        <f>$D$22*Таблица!J39</f>
        <v>0.10200000000000001</v>
      </c>
      <c r="M22" s="103">
        <f>$D$22*Таблица!K39</f>
        <v>0.255</v>
      </c>
      <c r="N22" s="103">
        <f>$D$22*Таблица!L39</f>
        <v>0</v>
      </c>
      <c r="O22" s="195"/>
    </row>
    <row r="23" spans="1:15" ht="15">
      <c r="A23" s="201"/>
      <c r="B23" s="18" t="s">
        <v>24</v>
      </c>
      <c r="C23" s="103">
        <v>20</v>
      </c>
      <c r="D23" s="103">
        <v>20</v>
      </c>
      <c r="E23" s="200"/>
      <c r="F23" s="103">
        <f>$D$23*Таблица!D29</f>
        <v>8.2</v>
      </c>
      <c r="G23" s="103">
        <f>$D$23*Таблица!E29</f>
        <v>0.28</v>
      </c>
      <c r="H23" s="103">
        <f>$D$23*Таблица!F29</f>
        <v>0</v>
      </c>
      <c r="I23" s="103">
        <f>$D$23*Таблица!G29</f>
        <v>1.8199999999999998</v>
      </c>
      <c r="J23" s="103">
        <f>$D$23*Таблица!H29</f>
        <v>6.2</v>
      </c>
      <c r="K23" s="103">
        <f>$D$23*Таблица!I29</f>
        <v>0.16</v>
      </c>
      <c r="L23" s="103">
        <f>$D$23*Таблица!J29</f>
        <v>0.01</v>
      </c>
      <c r="M23" s="103">
        <f>$D$23*Таблица!K29</f>
        <v>0.004</v>
      </c>
      <c r="N23" s="75">
        <f>$D$23*Таблица!L29</f>
        <v>2</v>
      </c>
      <c r="O23" s="195"/>
    </row>
    <row r="24" spans="1:15" ht="15">
      <c r="A24" s="201"/>
      <c r="B24" s="18" t="s">
        <v>144</v>
      </c>
      <c r="C24" s="103">
        <v>6</v>
      </c>
      <c r="D24" s="103">
        <v>6</v>
      </c>
      <c r="E24" s="200"/>
      <c r="F24" s="103">
        <f>$D$24*Таблица!D20</f>
        <v>12.36</v>
      </c>
      <c r="G24" s="103">
        <f>$D$24*Таблица!E20</f>
        <v>0.168</v>
      </c>
      <c r="H24" s="103">
        <f>$D$24*Таблица!F20</f>
        <v>1.2000000000000002</v>
      </c>
      <c r="I24" s="103">
        <f>$D$24*Таблица!G20</f>
        <v>0.192</v>
      </c>
      <c r="J24" s="103">
        <f>$D$24*Таблица!H20</f>
        <v>10.8</v>
      </c>
      <c r="K24" s="103">
        <f>$D$24*Таблица!I20</f>
        <v>0.012</v>
      </c>
      <c r="L24" s="103">
        <f>$D$24*Таблица!J20</f>
        <v>0.0036</v>
      </c>
      <c r="M24" s="103">
        <f>$D$24*Таблица!K20</f>
        <v>0.012</v>
      </c>
      <c r="N24" s="103">
        <f>$D$24*Таблица!L20</f>
        <v>0.06</v>
      </c>
      <c r="O24" s="195"/>
    </row>
    <row r="25" spans="1:15" ht="30" customHeight="1">
      <c r="A25" s="201"/>
      <c r="B25" s="18" t="s">
        <v>145</v>
      </c>
      <c r="C25" s="131">
        <v>2</v>
      </c>
      <c r="D25" s="131">
        <v>2</v>
      </c>
      <c r="E25" s="200"/>
      <c r="F25" s="131">
        <v>1.98</v>
      </c>
      <c r="G25" s="131">
        <v>0.096</v>
      </c>
      <c r="H25" s="131">
        <v>0</v>
      </c>
      <c r="I25" s="131">
        <v>0.38</v>
      </c>
      <c r="J25" s="131">
        <v>0.4</v>
      </c>
      <c r="K25" s="131">
        <v>0.04</v>
      </c>
      <c r="L25" s="131">
        <v>0.003</v>
      </c>
      <c r="M25" s="131">
        <v>0.34</v>
      </c>
      <c r="N25" s="75">
        <v>0.52</v>
      </c>
      <c r="O25" s="195"/>
    </row>
    <row r="26" spans="1:15" ht="15">
      <c r="A26" s="201"/>
      <c r="B26" s="18" t="s">
        <v>25</v>
      </c>
      <c r="C26" s="103">
        <v>20</v>
      </c>
      <c r="D26" s="103">
        <v>20</v>
      </c>
      <c r="E26" s="200"/>
      <c r="F26" s="103">
        <f>$D$26*Таблица!D30</f>
        <v>6.800000000000001</v>
      </c>
      <c r="G26" s="103">
        <f>$D$26*Таблица!E30</f>
        <v>0.26</v>
      </c>
      <c r="H26" s="103">
        <f>$D$26*Таблица!F30</f>
        <v>0.02</v>
      </c>
      <c r="I26" s="103">
        <f>$D$26*Таблица!G30</f>
        <v>1.6800000000000002</v>
      </c>
      <c r="J26" s="103">
        <f>$D$26*Таблица!H30</f>
        <v>10.2</v>
      </c>
      <c r="K26" s="103">
        <f>$D$26*Таблица!I30</f>
        <v>0.24</v>
      </c>
      <c r="L26" s="103">
        <f>$D$26*Таблица!J30</f>
        <v>0.011999999999999999</v>
      </c>
      <c r="M26" s="103">
        <f>$D$26*Таблица!K30</f>
        <v>0.014</v>
      </c>
      <c r="N26" s="75">
        <f>$D$26*Таблица!L30</f>
        <v>1</v>
      </c>
      <c r="O26" s="195"/>
    </row>
    <row r="27" spans="1:15" ht="15">
      <c r="A27" s="201"/>
      <c r="B27" s="18" t="s">
        <v>16</v>
      </c>
      <c r="C27" s="103">
        <v>2.4</v>
      </c>
      <c r="D27" s="103">
        <v>2.4</v>
      </c>
      <c r="E27" s="200"/>
      <c r="F27" s="103">
        <f>$D$27*Таблица!D24</f>
        <v>17.616</v>
      </c>
      <c r="G27" s="103">
        <f>$D$27*Таблица!E24</f>
        <v>0.0096</v>
      </c>
      <c r="H27" s="103">
        <f>$D$27*Таблица!F24</f>
        <v>1.884</v>
      </c>
      <c r="I27" s="103">
        <f>$D$27*Таблица!G24</f>
        <v>0.012</v>
      </c>
      <c r="J27" s="103">
        <f>$D$27*Таблица!H24</f>
        <v>0.576</v>
      </c>
      <c r="K27" s="103">
        <f>$D$27*Таблица!I24</f>
        <v>0.048</v>
      </c>
      <c r="L27" s="103">
        <f>$D$27*Таблица!J24</f>
        <v>0.0024</v>
      </c>
      <c r="M27" s="103">
        <f>$D$27*Таблица!K24</f>
        <v>0.0024</v>
      </c>
      <c r="N27" s="75">
        <f>$D$27*Таблица!L24</f>
        <v>0</v>
      </c>
      <c r="O27" s="195"/>
    </row>
    <row r="28" spans="1:15" ht="15">
      <c r="A28" s="201"/>
      <c r="B28" s="18" t="s">
        <v>23</v>
      </c>
      <c r="C28" s="103">
        <v>2</v>
      </c>
      <c r="D28" s="103">
        <v>2</v>
      </c>
      <c r="E28" s="200"/>
      <c r="F28" s="103">
        <f>$D$28*Таблица!D26</f>
        <v>17.98</v>
      </c>
      <c r="G28" s="103">
        <f>$D$28*Таблица!E26</f>
        <v>0</v>
      </c>
      <c r="H28" s="103">
        <f>$D$28*Таблица!F26</f>
        <v>1.998</v>
      </c>
      <c r="I28" s="103">
        <f>$D$28*Таблица!G26</f>
        <v>0</v>
      </c>
      <c r="J28" s="103">
        <f>$D$28*Таблица!H26</f>
        <v>0</v>
      </c>
      <c r="K28" s="103">
        <f>$D$28*Таблица!I26</f>
        <v>0</v>
      </c>
      <c r="L28" s="103">
        <f>$D$28*Таблица!J26</f>
        <v>0</v>
      </c>
      <c r="M28" s="103">
        <f>$D$28*Таблица!K26</f>
        <v>0</v>
      </c>
      <c r="N28" s="75">
        <f>$D$28*Таблица!L26</f>
        <v>0</v>
      </c>
      <c r="O28" s="194"/>
    </row>
    <row r="29" spans="1:15" ht="15">
      <c r="A29" s="235" t="s">
        <v>273</v>
      </c>
      <c r="B29" s="18" t="s">
        <v>58</v>
      </c>
      <c r="C29" s="132">
        <v>25</v>
      </c>
      <c r="D29" s="132">
        <v>25</v>
      </c>
      <c r="E29" s="206">
        <v>70</v>
      </c>
      <c r="F29" s="132">
        <v>83.75</v>
      </c>
      <c r="G29" s="132">
        <v>2.675</v>
      </c>
      <c r="H29" s="132">
        <v>0.325</v>
      </c>
      <c r="I29" s="132">
        <v>17.1</v>
      </c>
      <c r="J29" s="132">
        <v>4.5</v>
      </c>
      <c r="K29" s="132">
        <v>1.05</v>
      </c>
      <c r="L29" s="132">
        <v>0.0425</v>
      </c>
      <c r="M29" s="132">
        <v>0.02</v>
      </c>
      <c r="N29" s="75">
        <v>0</v>
      </c>
      <c r="O29" s="193">
        <v>197</v>
      </c>
    </row>
    <row r="30" spans="1:15" ht="15">
      <c r="A30" s="236"/>
      <c r="B30" s="18" t="s">
        <v>16</v>
      </c>
      <c r="C30" s="132">
        <v>2</v>
      </c>
      <c r="D30" s="132">
        <v>2</v>
      </c>
      <c r="E30" s="207"/>
      <c r="F30" s="132">
        <v>14.68</v>
      </c>
      <c r="G30" s="132">
        <v>0.008</v>
      </c>
      <c r="H30" s="132">
        <v>1.57</v>
      </c>
      <c r="I30" s="132">
        <v>0.01</v>
      </c>
      <c r="J30" s="132">
        <v>0.48</v>
      </c>
      <c r="K30" s="132">
        <v>0.04</v>
      </c>
      <c r="L30" s="132">
        <v>0.002</v>
      </c>
      <c r="M30" s="132">
        <v>0.002</v>
      </c>
      <c r="N30" s="75">
        <v>0</v>
      </c>
      <c r="O30" s="194"/>
    </row>
    <row r="31" spans="1:15" ht="15" customHeight="1">
      <c r="A31" s="201" t="s">
        <v>241</v>
      </c>
      <c r="B31" s="18" t="s">
        <v>25</v>
      </c>
      <c r="C31" s="103">
        <v>20</v>
      </c>
      <c r="D31" s="103">
        <v>20</v>
      </c>
      <c r="E31" s="200">
        <v>50</v>
      </c>
      <c r="F31" s="103">
        <v>6.8</v>
      </c>
      <c r="G31" s="103">
        <v>0.26</v>
      </c>
      <c r="H31" s="103">
        <v>0.02</v>
      </c>
      <c r="I31" s="103">
        <v>1.68</v>
      </c>
      <c r="J31" s="103">
        <v>10.2</v>
      </c>
      <c r="K31" s="103">
        <v>0.24</v>
      </c>
      <c r="L31" s="103">
        <v>0.012</v>
      </c>
      <c r="M31" s="103">
        <v>0.014</v>
      </c>
      <c r="N31" s="75">
        <v>1</v>
      </c>
      <c r="O31" s="234">
        <v>90</v>
      </c>
    </row>
    <row r="32" spans="1:15" ht="15">
      <c r="A32" s="201"/>
      <c r="B32" s="18" t="s">
        <v>24</v>
      </c>
      <c r="C32" s="103">
        <v>20</v>
      </c>
      <c r="D32" s="103">
        <v>20</v>
      </c>
      <c r="E32" s="200"/>
      <c r="F32" s="103">
        <f>$D$32*Таблица!D29</f>
        <v>8.2</v>
      </c>
      <c r="G32" s="103">
        <f>$D$32*Таблица!E29</f>
        <v>0.28</v>
      </c>
      <c r="H32" s="103">
        <f>$D$32*Таблица!F29</f>
        <v>0</v>
      </c>
      <c r="I32" s="103">
        <f>$D$32*Таблица!G29</f>
        <v>1.8199999999999998</v>
      </c>
      <c r="J32" s="103">
        <f>$D$32*Таблица!H29</f>
        <v>6.2</v>
      </c>
      <c r="K32" s="103">
        <f>$D$32*Таблица!I29</f>
        <v>0.16</v>
      </c>
      <c r="L32" s="103">
        <f>$D$32*Таблица!J29</f>
        <v>0.01</v>
      </c>
      <c r="M32" s="103">
        <f>$D$32*Таблица!K29</f>
        <v>0.004</v>
      </c>
      <c r="N32" s="75">
        <f>$D$32*Таблица!L29</f>
        <v>2</v>
      </c>
      <c r="O32" s="234"/>
    </row>
    <row r="33" spans="1:15" ht="15">
      <c r="A33" s="201"/>
      <c r="B33" s="18" t="s">
        <v>36</v>
      </c>
      <c r="C33" s="103">
        <v>50</v>
      </c>
      <c r="D33" s="103">
        <v>40</v>
      </c>
      <c r="E33" s="200"/>
      <c r="F33" s="103">
        <f>$D$33*Таблица!D39</f>
        <v>87.2</v>
      </c>
      <c r="G33" s="103">
        <f>$D$33*Таблица!E39</f>
        <v>7.4399999999999995</v>
      </c>
      <c r="H33" s="103">
        <f>$D$33*Таблица!F39</f>
        <v>6.4</v>
      </c>
      <c r="I33" s="103">
        <f>$D$33*Таблица!G39</f>
        <v>0</v>
      </c>
      <c r="J33" s="103">
        <f>$D$33*Таблица!H39</f>
        <v>3.5999999999999996</v>
      </c>
      <c r="K33" s="103">
        <f>$D$33*Таблица!I39</f>
        <v>1.04</v>
      </c>
      <c r="L33" s="103">
        <f>$D$33*Таблица!J39</f>
        <v>0.24</v>
      </c>
      <c r="M33" s="103">
        <f>$D$33*Таблица!K39</f>
        <v>0.6</v>
      </c>
      <c r="N33" s="103">
        <f>$D$33*Таблица!L39</f>
        <v>0</v>
      </c>
      <c r="O33" s="234"/>
    </row>
    <row r="34" spans="1:15" ht="30">
      <c r="A34" s="201"/>
      <c r="B34" s="18" t="s">
        <v>145</v>
      </c>
      <c r="C34" s="103">
        <v>2</v>
      </c>
      <c r="D34" s="103">
        <v>2</v>
      </c>
      <c r="E34" s="200"/>
      <c r="F34" s="103">
        <f>$D$34*Таблица!D51</f>
        <v>1.98</v>
      </c>
      <c r="G34" s="103">
        <f>$D$34*Таблица!E51</f>
        <v>0.096</v>
      </c>
      <c r="H34" s="103">
        <f>$D$34*Таблица!F51</f>
        <v>0</v>
      </c>
      <c r="I34" s="103">
        <f>$D$34*Таблица!G51</f>
        <v>0.38</v>
      </c>
      <c r="J34" s="103">
        <f>$D$34*Таблица!H51</f>
        <v>0.4</v>
      </c>
      <c r="K34" s="103">
        <f>$D$34*Таблица!I51</f>
        <v>0.04</v>
      </c>
      <c r="L34" s="103">
        <f>$D$34*Таблица!J51</f>
        <v>0.003</v>
      </c>
      <c r="M34" s="103">
        <f>$D$34*Таблица!K51</f>
        <v>0.34</v>
      </c>
      <c r="N34" s="75">
        <f>$D$34*Таблица!L51</f>
        <v>0.52</v>
      </c>
      <c r="O34" s="234"/>
    </row>
    <row r="35" spans="1:15" ht="15">
      <c r="A35" s="201"/>
      <c r="B35" s="18" t="s">
        <v>16</v>
      </c>
      <c r="C35" s="103">
        <v>2</v>
      </c>
      <c r="D35" s="103">
        <v>2</v>
      </c>
      <c r="E35" s="200"/>
      <c r="F35" s="103">
        <f>$D$35*Таблица!D24</f>
        <v>14.68</v>
      </c>
      <c r="G35" s="103">
        <f>$D$35*Таблица!E24</f>
        <v>0.008</v>
      </c>
      <c r="H35" s="103">
        <f>$D$35*Таблица!F24</f>
        <v>1.57</v>
      </c>
      <c r="I35" s="103">
        <f>$D$35*Таблица!G24</f>
        <v>0.01</v>
      </c>
      <c r="J35" s="103">
        <f>$D$35*Таблица!H24</f>
        <v>0.48</v>
      </c>
      <c r="K35" s="103">
        <f>$D$35*Таблица!I24</f>
        <v>0.04</v>
      </c>
      <c r="L35" s="103">
        <f>$D$35*Таблица!J24</f>
        <v>0.002</v>
      </c>
      <c r="M35" s="103">
        <f>$D$35*Таблица!K24</f>
        <v>0.002</v>
      </c>
      <c r="N35" s="75">
        <f>$D$35*Таблица!L24</f>
        <v>0</v>
      </c>
      <c r="O35" s="234"/>
    </row>
    <row r="36" spans="1:15" ht="15">
      <c r="A36" s="201"/>
      <c r="B36" s="18" t="s">
        <v>23</v>
      </c>
      <c r="C36" s="103">
        <v>3</v>
      </c>
      <c r="D36" s="103">
        <v>3</v>
      </c>
      <c r="E36" s="200"/>
      <c r="F36" s="103">
        <f>$D$36*Таблица!D26</f>
        <v>26.97</v>
      </c>
      <c r="G36" s="103">
        <f>$D$36*Таблица!E26</f>
        <v>0</v>
      </c>
      <c r="H36" s="103">
        <f>$D$36*Таблица!F26</f>
        <v>2.997</v>
      </c>
      <c r="I36" s="103">
        <f>$D$36*Таблица!G26</f>
        <v>0</v>
      </c>
      <c r="J36" s="103">
        <f>$D$36*Таблица!H26</f>
        <v>0</v>
      </c>
      <c r="K36" s="103">
        <f>$D$36*Таблица!I26</f>
        <v>0</v>
      </c>
      <c r="L36" s="103">
        <f>$D$36*Таблица!J26</f>
        <v>0</v>
      </c>
      <c r="M36" s="103">
        <f>$D$36*Таблица!K26</f>
        <v>0</v>
      </c>
      <c r="N36" s="75">
        <f>$D$36*Таблица!L26</f>
        <v>0</v>
      </c>
      <c r="O36" s="234"/>
    </row>
    <row r="37" spans="1:15" ht="30">
      <c r="A37" s="201" t="s">
        <v>28</v>
      </c>
      <c r="B37" s="18" t="s">
        <v>29</v>
      </c>
      <c r="C37" s="103">
        <v>28</v>
      </c>
      <c r="D37" s="103">
        <v>28</v>
      </c>
      <c r="E37" s="103">
        <v>28</v>
      </c>
      <c r="F37" s="103">
        <f>$D$37*Таблица!D2</f>
        <v>73.36</v>
      </c>
      <c r="G37" s="103">
        <f>$D$37*Таблица!E2</f>
        <v>2.156</v>
      </c>
      <c r="H37" s="103">
        <f>$D$37*Таблица!F2</f>
        <v>0.84</v>
      </c>
      <c r="I37" s="103">
        <f>$D$37*Таблица!G2</f>
        <v>13.943999999999999</v>
      </c>
      <c r="J37" s="103">
        <f>$D$37*Таблица!H2</f>
        <v>5.6000000000000005</v>
      </c>
      <c r="K37" s="103">
        <f>$D$37*Таблица!I2</f>
        <v>0.252</v>
      </c>
      <c r="L37" s="103">
        <f>$D$37*Таблица!J2</f>
        <v>0.0308</v>
      </c>
      <c r="M37" s="103">
        <f>$D$37*Таблица!K2</f>
        <v>0.0224</v>
      </c>
      <c r="N37" s="75">
        <f>$D$37*Таблица!L2</f>
        <v>0</v>
      </c>
      <c r="O37" s="202"/>
    </row>
    <row r="38" spans="1:15" ht="30">
      <c r="A38" s="201"/>
      <c r="B38" s="18" t="s">
        <v>30</v>
      </c>
      <c r="C38" s="103">
        <v>32</v>
      </c>
      <c r="D38" s="103">
        <v>32</v>
      </c>
      <c r="E38" s="103">
        <v>32</v>
      </c>
      <c r="F38" s="103">
        <f>$D$38*Таблица!D3</f>
        <v>57.92</v>
      </c>
      <c r="G38" s="103">
        <f>$D$38*Таблица!E3</f>
        <v>2.112</v>
      </c>
      <c r="H38" s="103">
        <f>$D$38*Таблица!F3</f>
        <v>0.384</v>
      </c>
      <c r="I38" s="103">
        <f>$D$38*Таблица!G3</f>
        <v>10.944</v>
      </c>
      <c r="J38" s="103">
        <f>$D$38*Таблица!H3</f>
        <v>0.672</v>
      </c>
      <c r="K38" s="103">
        <f>$D$38*Таблица!I3</f>
        <v>0.64</v>
      </c>
      <c r="L38" s="103">
        <f>$D$38*Таблица!J3</f>
        <v>0.0256</v>
      </c>
      <c r="M38" s="103">
        <f>$D$38*Таблица!K3</f>
        <v>0.016</v>
      </c>
      <c r="N38" s="75">
        <f>$D$38*Таблица!L3</f>
        <v>0</v>
      </c>
      <c r="O38" s="203"/>
    </row>
    <row r="39" spans="1:15" ht="30">
      <c r="A39" s="83" t="s">
        <v>53</v>
      </c>
      <c r="B39" s="18" t="s">
        <v>139</v>
      </c>
      <c r="C39" s="103">
        <v>160</v>
      </c>
      <c r="D39" s="103">
        <v>160</v>
      </c>
      <c r="E39" s="200">
        <v>160</v>
      </c>
      <c r="F39" s="103">
        <v>60.8</v>
      </c>
      <c r="G39" s="103">
        <v>0.8</v>
      </c>
      <c r="H39" s="103">
        <v>0</v>
      </c>
      <c r="I39" s="103">
        <v>14.56</v>
      </c>
      <c r="J39" s="103">
        <v>12.8</v>
      </c>
      <c r="K39" s="103">
        <v>0.48</v>
      </c>
      <c r="L39" s="103">
        <v>0.128</v>
      </c>
      <c r="M39" s="103">
        <v>0.048</v>
      </c>
      <c r="N39" s="75">
        <v>32</v>
      </c>
      <c r="O39" s="193">
        <v>415</v>
      </c>
    </row>
    <row r="40" spans="1:15" ht="15">
      <c r="A40" s="83"/>
      <c r="B40" s="18"/>
      <c r="C40" s="103"/>
      <c r="D40" s="103"/>
      <c r="E40" s="200"/>
      <c r="F40" s="103"/>
      <c r="G40" s="103"/>
      <c r="H40" s="103"/>
      <c r="I40" s="103"/>
      <c r="J40" s="103"/>
      <c r="K40" s="103"/>
      <c r="L40" s="103"/>
      <c r="M40" s="103"/>
      <c r="N40" s="75"/>
      <c r="O40" s="194"/>
    </row>
    <row r="41" spans="1:15" s="15" customFormat="1" ht="14.25">
      <c r="A41" s="76" t="s">
        <v>37</v>
      </c>
      <c r="B41" s="63"/>
      <c r="C41" s="77"/>
      <c r="D41" s="77"/>
      <c r="E41" s="65">
        <f aca="true" t="shared" si="2" ref="E41:N41">SUM(E19:E40)</f>
        <v>510</v>
      </c>
      <c r="F41" s="78">
        <f t="shared" si="2"/>
        <v>578.39</v>
      </c>
      <c r="G41" s="78">
        <f t="shared" si="2"/>
        <v>21.2542</v>
      </c>
      <c r="H41" s="78">
        <f t="shared" si="2"/>
        <v>22.1282</v>
      </c>
      <c r="I41" s="78">
        <f t="shared" si="2"/>
        <v>72.76140000000001</v>
      </c>
      <c r="J41" s="78">
        <f t="shared" si="2"/>
        <v>81.934</v>
      </c>
      <c r="K41" s="78">
        <f t="shared" si="2"/>
        <v>5.3260000000000005</v>
      </c>
      <c r="L41" s="78">
        <f t="shared" si="2"/>
        <v>0.69902</v>
      </c>
      <c r="M41" s="78">
        <f t="shared" si="2"/>
        <v>1.8559000000000003</v>
      </c>
      <c r="N41" s="78">
        <f t="shared" si="2"/>
        <v>49.2</v>
      </c>
      <c r="O41" s="63"/>
    </row>
    <row r="42" spans="1:15" ht="15">
      <c r="A42" s="72" t="s">
        <v>32</v>
      </c>
      <c r="B42" s="64"/>
      <c r="C42" s="64"/>
      <c r="D42" s="64"/>
      <c r="E42" s="64"/>
      <c r="F42" s="64"/>
      <c r="G42" s="64"/>
      <c r="H42" s="64"/>
      <c r="I42" s="73"/>
      <c r="J42" s="64"/>
      <c r="K42" s="64"/>
      <c r="L42" s="64"/>
      <c r="M42" s="64"/>
      <c r="N42" s="64"/>
      <c r="O42" s="74"/>
    </row>
    <row r="43" spans="1:15" ht="15">
      <c r="A43" s="201" t="s">
        <v>274</v>
      </c>
      <c r="B43" s="18" t="s">
        <v>26</v>
      </c>
      <c r="C43" s="103">
        <v>100</v>
      </c>
      <c r="D43" s="103">
        <v>100</v>
      </c>
      <c r="E43" s="200">
        <v>140</v>
      </c>
      <c r="F43" s="103">
        <v>80</v>
      </c>
      <c r="G43" s="103">
        <v>2</v>
      </c>
      <c r="H43" s="103">
        <v>0.4</v>
      </c>
      <c r="I43" s="103">
        <v>17.3</v>
      </c>
      <c r="J43" s="103">
        <v>10</v>
      </c>
      <c r="K43" s="103">
        <v>0.9</v>
      </c>
      <c r="L43" s="103">
        <v>0.12</v>
      </c>
      <c r="M43" s="103">
        <v>0.05</v>
      </c>
      <c r="N43" s="75">
        <v>20</v>
      </c>
      <c r="O43" s="195">
        <v>134</v>
      </c>
    </row>
    <row r="44" spans="1:15" ht="15">
      <c r="A44" s="201"/>
      <c r="B44" s="18" t="s">
        <v>24</v>
      </c>
      <c r="C44" s="103">
        <v>20</v>
      </c>
      <c r="D44" s="103">
        <v>20</v>
      </c>
      <c r="E44" s="200"/>
      <c r="F44" s="103">
        <v>8.2</v>
      </c>
      <c r="G44" s="103">
        <v>0.28</v>
      </c>
      <c r="H44" s="103">
        <v>0</v>
      </c>
      <c r="I44" s="103">
        <v>1.82</v>
      </c>
      <c r="J44" s="103">
        <v>6.2</v>
      </c>
      <c r="K44" s="103">
        <v>0.16</v>
      </c>
      <c r="L44" s="103">
        <v>0.01</v>
      </c>
      <c r="M44" s="103">
        <v>0.004</v>
      </c>
      <c r="N44" s="103">
        <v>2</v>
      </c>
      <c r="O44" s="195"/>
    </row>
    <row r="45" spans="1:15" ht="15">
      <c r="A45" s="201"/>
      <c r="B45" s="18" t="s">
        <v>25</v>
      </c>
      <c r="C45" s="103">
        <v>20</v>
      </c>
      <c r="D45" s="103">
        <v>20</v>
      </c>
      <c r="E45" s="200"/>
      <c r="F45" s="103">
        <v>6.8</v>
      </c>
      <c r="G45" s="103">
        <v>0.26</v>
      </c>
      <c r="H45" s="103">
        <v>0.02</v>
      </c>
      <c r="I45" s="103">
        <v>1.68</v>
      </c>
      <c r="J45" s="103">
        <v>10.2</v>
      </c>
      <c r="K45" s="103">
        <v>0.24</v>
      </c>
      <c r="L45" s="103">
        <v>0.012</v>
      </c>
      <c r="M45" s="103">
        <v>0.014</v>
      </c>
      <c r="N45" s="75">
        <v>1</v>
      </c>
      <c r="O45" s="195"/>
    </row>
    <row r="46" spans="1:15" ht="30">
      <c r="A46" s="201"/>
      <c r="B46" s="18" t="s">
        <v>145</v>
      </c>
      <c r="C46" s="133">
        <v>2</v>
      </c>
      <c r="D46" s="133">
        <v>2</v>
      </c>
      <c r="E46" s="200"/>
      <c r="F46" s="133">
        <v>1.98</v>
      </c>
      <c r="G46" s="133">
        <v>0.096</v>
      </c>
      <c r="H46" s="133">
        <v>0</v>
      </c>
      <c r="I46" s="133">
        <v>0.38</v>
      </c>
      <c r="J46" s="133">
        <v>0.4</v>
      </c>
      <c r="K46" s="133">
        <v>0.04</v>
      </c>
      <c r="L46" s="133">
        <v>0.003</v>
      </c>
      <c r="M46" s="133">
        <v>0.34</v>
      </c>
      <c r="N46" s="75">
        <v>0.52</v>
      </c>
      <c r="O46" s="195"/>
    </row>
    <row r="47" spans="1:15" ht="15">
      <c r="A47" s="201"/>
      <c r="B47" s="18" t="s">
        <v>16</v>
      </c>
      <c r="C47" s="103">
        <v>2</v>
      </c>
      <c r="D47" s="103">
        <v>2</v>
      </c>
      <c r="E47" s="200"/>
      <c r="F47" s="103">
        <f>$D$47*Таблица!D24</f>
        <v>14.68</v>
      </c>
      <c r="G47" s="103">
        <f>$D$47*Таблица!E24</f>
        <v>0.008</v>
      </c>
      <c r="H47" s="103">
        <f>$D$47*Таблица!F24</f>
        <v>1.57</v>
      </c>
      <c r="I47" s="103">
        <f>$D$47*Таблица!G24</f>
        <v>0.01</v>
      </c>
      <c r="J47" s="103">
        <f>$D$47*Таблица!H24</f>
        <v>0.48</v>
      </c>
      <c r="K47" s="103">
        <f>$D$47*Таблица!I24</f>
        <v>0.04</v>
      </c>
      <c r="L47" s="103">
        <f>$D$47*Таблица!J24</f>
        <v>0.002</v>
      </c>
      <c r="M47" s="103">
        <f>$D$47*Таблица!K24</f>
        <v>0.002</v>
      </c>
      <c r="N47" s="75">
        <f>$D$47*Таблица!L24</f>
        <v>0</v>
      </c>
      <c r="O47" s="195"/>
    </row>
    <row r="48" spans="1:15" ht="15">
      <c r="A48" s="201"/>
      <c r="B48" s="18" t="s">
        <v>23</v>
      </c>
      <c r="C48" s="103">
        <v>2.2</v>
      </c>
      <c r="D48" s="103">
        <v>2.2</v>
      </c>
      <c r="E48" s="200"/>
      <c r="F48" s="103">
        <f>$D$48*Таблица!D26</f>
        <v>19.778000000000002</v>
      </c>
      <c r="G48" s="103">
        <f>$D$48*Таблица!E26</f>
        <v>0</v>
      </c>
      <c r="H48" s="103">
        <f>$D$48*Таблица!F26</f>
        <v>2.1978</v>
      </c>
      <c r="I48" s="103">
        <f>$D$48*Таблица!G26</f>
        <v>0</v>
      </c>
      <c r="J48" s="103">
        <f>$D$48*Таблица!H26</f>
        <v>0</v>
      </c>
      <c r="K48" s="103">
        <f>$D$48*Таблица!I26</f>
        <v>0</v>
      </c>
      <c r="L48" s="103">
        <f>$D$48*Таблица!J26</f>
        <v>0</v>
      </c>
      <c r="M48" s="103">
        <f>$D$48*Таблица!K26</f>
        <v>0</v>
      </c>
      <c r="N48" s="75">
        <f>$D$48*Таблица!L26</f>
        <v>0</v>
      </c>
      <c r="O48" s="195"/>
    </row>
    <row r="49" spans="1:15" ht="30">
      <c r="A49" s="106" t="s">
        <v>28</v>
      </c>
      <c r="B49" s="18" t="s">
        <v>29</v>
      </c>
      <c r="C49" s="103">
        <v>10</v>
      </c>
      <c r="D49" s="103">
        <v>10</v>
      </c>
      <c r="E49" s="103">
        <v>10</v>
      </c>
      <c r="F49" s="103">
        <f>$D$49*Таблица!D2</f>
        <v>26.200000000000003</v>
      </c>
      <c r="G49" s="103">
        <f>$D$49*Таблица!E2</f>
        <v>0.77</v>
      </c>
      <c r="H49" s="103">
        <f>$D$49*Таблица!F2</f>
        <v>0.3</v>
      </c>
      <c r="I49" s="103">
        <f>$D$49*Таблица!G2</f>
        <v>4.98</v>
      </c>
      <c r="J49" s="103">
        <f>$D$49*Таблица!H2</f>
        <v>2</v>
      </c>
      <c r="K49" s="103">
        <f>$D$49*Таблица!I2</f>
        <v>0.09</v>
      </c>
      <c r="L49" s="103">
        <f>$D$49*Таблица!J2</f>
        <v>0.011000000000000001</v>
      </c>
      <c r="M49" s="103">
        <f>$D$49*Таблица!K2</f>
        <v>0.008</v>
      </c>
      <c r="N49" s="75">
        <f>$D$49*Таблица!L2</f>
        <v>0</v>
      </c>
      <c r="O49" s="18"/>
    </row>
    <row r="50" spans="1:15" ht="15">
      <c r="A50" s="134" t="s">
        <v>48</v>
      </c>
      <c r="B50" s="18" t="s">
        <v>49</v>
      </c>
      <c r="C50" s="133">
        <v>11</v>
      </c>
      <c r="D50" s="133">
        <v>11</v>
      </c>
      <c r="E50" s="133">
        <v>11</v>
      </c>
      <c r="F50" s="133">
        <v>48</v>
      </c>
      <c r="G50" s="133">
        <v>0.96</v>
      </c>
      <c r="H50" s="133">
        <v>1.08</v>
      </c>
      <c r="I50" s="133">
        <v>8.4</v>
      </c>
      <c r="J50" s="133">
        <v>2.4</v>
      </c>
      <c r="K50" s="133">
        <v>0.18</v>
      </c>
      <c r="L50" s="133">
        <v>0.0156</v>
      </c>
      <c r="M50" s="133">
        <v>0.0108</v>
      </c>
      <c r="N50" s="75">
        <v>0</v>
      </c>
      <c r="O50" s="99"/>
    </row>
    <row r="51" spans="1:15" ht="15">
      <c r="A51" s="201" t="s">
        <v>34</v>
      </c>
      <c r="B51" s="18" t="s">
        <v>35</v>
      </c>
      <c r="C51" s="103">
        <v>0.5</v>
      </c>
      <c r="D51" s="103">
        <v>0.5</v>
      </c>
      <c r="E51" s="200">
        <v>150</v>
      </c>
      <c r="F51" s="103">
        <f>Таблица!D60*2</f>
        <v>0.4</v>
      </c>
      <c r="G51" s="103">
        <f>Таблица!E60*2</f>
        <v>0.08</v>
      </c>
      <c r="H51" s="103">
        <f>Таблица!F60*2</f>
        <v>0</v>
      </c>
      <c r="I51" s="103">
        <f>Таблица!G60*2</f>
        <v>0.24</v>
      </c>
      <c r="J51" s="103">
        <f>Таблица!H60*2</f>
        <v>9.9</v>
      </c>
      <c r="K51" s="103">
        <f>Таблица!I60*2</f>
        <v>0</v>
      </c>
      <c r="L51" s="103">
        <f>Таблица!J60*2</f>
        <v>0.0014</v>
      </c>
      <c r="M51" s="103">
        <f>Таблица!K60*2</f>
        <v>0.002</v>
      </c>
      <c r="N51" s="103">
        <f>Таблица!L60*2</f>
        <v>0</v>
      </c>
      <c r="O51" s="193">
        <v>18</v>
      </c>
    </row>
    <row r="52" spans="1:15" ht="15">
      <c r="A52" s="201"/>
      <c r="B52" s="18" t="s">
        <v>17</v>
      </c>
      <c r="C52" s="103">
        <v>12</v>
      </c>
      <c r="D52" s="103">
        <v>12</v>
      </c>
      <c r="E52" s="200"/>
      <c r="F52" s="103">
        <f>$D$52*Таблица!D15</f>
        <v>45.480000000000004</v>
      </c>
      <c r="G52" s="103">
        <f>$D$52*Таблица!E15</f>
        <v>0</v>
      </c>
      <c r="H52" s="103">
        <f>$D$52*Таблица!F15</f>
        <v>0</v>
      </c>
      <c r="I52" s="103">
        <f>$D$52*Таблица!G15</f>
        <v>11.975999999999999</v>
      </c>
      <c r="J52" s="103">
        <f>$D$52*Таблица!H15</f>
        <v>0.24</v>
      </c>
      <c r="K52" s="103">
        <f>$D$52*Таблица!I15</f>
        <v>0.36</v>
      </c>
      <c r="L52" s="103">
        <f>$D$52*Таблица!J15</f>
        <v>0</v>
      </c>
      <c r="M52" s="103">
        <f>$D$52*Таблица!K15</f>
        <v>0</v>
      </c>
      <c r="N52" s="75">
        <f>$D$52*Таблица!L15</f>
        <v>0</v>
      </c>
      <c r="O52" s="194"/>
    </row>
    <row r="53" spans="1:15" ht="15">
      <c r="A53" s="184" t="s">
        <v>107</v>
      </c>
      <c r="B53" s="18" t="s">
        <v>286</v>
      </c>
      <c r="C53" s="181">
        <v>128</v>
      </c>
      <c r="D53" s="181">
        <v>94</v>
      </c>
      <c r="E53" s="183">
        <v>94</v>
      </c>
      <c r="F53" s="181">
        <v>40</v>
      </c>
      <c r="G53" s="181">
        <v>0.9</v>
      </c>
      <c r="H53" s="181">
        <v>0.2</v>
      </c>
      <c r="I53" s="181">
        <v>8.1</v>
      </c>
      <c r="J53" s="181">
        <v>31.96</v>
      </c>
      <c r="K53" s="181">
        <v>0.282</v>
      </c>
      <c r="L53" s="181">
        <v>0.0376</v>
      </c>
      <c r="M53" s="181">
        <v>0.0282</v>
      </c>
      <c r="N53" s="75">
        <v>5.64</v>
      </c>
      <c r="O53" s="182"/>
    </row>
    <row r="54" spans="1:15" s="15" customFormat="1" ht="14.25">
      <c r="A54" s="76" t="s">
        <v>37</v>
      </c>
      <c r="B54" s="63"/>
      <c r="C54" s="77"/>
      <c r="D54" s="77"/>
      <c r="E54" s="65">
        <v>405</v>
      </c>
      <c r="F54" s="78">
        <f>SUM(F43:F53)</f>
        <v>291.518</v>
      </c>
      <c r="G54" s="78">
        <f>SUM(G43:G53)</f>
        <v>5.354000000000001</v>
      </c>
      <c r="H54" s="78">
        <f>SUM(H43:H53)</f>
        <v>5.7678</v>
      </c>
      <c r="I54" s="78">
        <v>33.7</v>
      </c>
      <c r="J54" s="78">
        <f>SUM(J43:J53)</f>
        <v>73.78</v>
      </c>
      <c r="K54" s="78">
        <f>SUM(K43:K53)</f>
        <v>2.2920000000000003</v>
      </c>
      <c r="L54" s="78">
        <f>SUM(L43:L53)</f>
        <v>0.21260000000000004</v>
      </c>
      <c r="M54" s="78">
        <f>SUM(M43:M53)</f>
        <v>0.459</v>
      </c>
      <c r="N54" s="79">
        <f>SUM(N43:N53)</f>
        <v>29.16</v>
      </c>
      <c r="O54" s="63"/>
    </row>
    <row r="55" spans="1:15" s="15" customFormat="1" ht="14.25">
      <c r="A55" s="76" t="s">
        <v>134</v>
      </c>
      <c r="B55" s="63"/>
      <c r="C55" s="77"/>
      <c r="D55" s="77"/>
      <c r="E55" s="65">
        <f>E14+E17+E41+E54</f>
        <v>1363</v>
      </c>
      <c r="F55" s="78">
        <f aca="true" t="shared" si="3" ref="F55:N55">F54+F41+F17+F14</f>
        <v>1216.0539999999999</v>
      </c>
      <c r="G55" s="78">
        <f t="shared" si="3"/>
        <v>36.2222</v>
      </c>
      <c r="H55" s="78">
        <f t="shared" si="3"/>
        <v>40.676</v>
      </c>
      <c r="I55" s="78">
        <f t="shared" si="3"/>
        <v>151.51940000000002</v>
      </c>
      <c r="J55" s="78">
        <f t="shared" si="3"/>
        <v>484.27200000000005</v>
      </c>
      <c r="K55" s="78">
        <f t="shared" si="3"/>
        <v>8.881499999999999</v>
      </c>
      <c r="L55" s="78">
        <f t="shared" si="3"/>
        <v>1.02492</v>
      </c>
      <c r="M55" s="78">
        <f t="shared" si="3"/>
        <v>2.7368</v>
      </c>
      <c r="N55" s="79">
        <f t="shared" si="3"/>
        <v>79.443</v>
      </c>
      <c r="O55" s="63"/>
    </row>
  </sheetData>
  <sheetProtection/>
  <mergeCells count="38">
    <mergeCell ref="A29:A30"/>
    <mergeCell ref="E29:E30"/>
    <mergeCell ref="O29:O30"/>
    <mergeCell ref="A6:A9"/>
    <mergeCell ref="A12:A13"/>
    <mergeCell ref="B3:B4"/>
    <mergeCell ref="A20:A28"/>
    <mergeCell ref="E20:E28"/>
    <mergeCell ref="D3:D4"/>
    <mergeCell ref="E3:E4"/>
    <mergeCell ref="O51:O52"/>
    <mergeCell ref="A51:A52"/>
    <mergeCell ref="E51:E52"/>
    <mergeCell ref="A37:A38"/>
    <mergeCell ref="O6:O9"/>
    <mergeCell ref="B1:O1"/>
    <mergeCell ref="O3:O4"/>
    <mergeCell ref="A3:A4"/>
    <mergeCell ref="A10:A11"/>
    <mergeCell ref="E10:E11"/>
    <mergeCell ref="A43:A48"/>
    <mergeCell ref="E43:E48"/>
    <mergeCell ref="A31:A36"/>
    <mergeCell ref="E31:E36"/>
    <mergeCell ref="E6:E9"/>
    <mergeCell ref="O37:O38"/>
    <mergeCell ref="O10:O11"/>
    <mergeCell ref="O12:O13"/>
    <mergeCell ref="O20:O28"/>
    <mergeCell ref="E12:E13"/>
    <mergeCell ref="O39:O40"/>
    <mergeCell ref="O43:O48"/>
    <mergeCell ref="C3:C4"/>
    <mergeCell ref="G3:I3"/>
    <mergeCell ref="J3:N3"/>
    <mergeCell ref="E39:E40"/>
    <mergeCell ref="F3:F4"/>
    <mergeCell ref="O31:O36"/>
  </mergeCells>
  <hyperlinks>
    <hyperlink ref="O6:O9" r:id="rId1" display="Тех. карты док\169.doc"/>
    <hyperlink ref="O10:O11" r:id="rId2" display="Тех. карты док\1.doc"/>
    <hyperlink ref="O20:O28" r:id="rId3" display="Тех. карты док\57.doc"/>
    <hyperlink ref="O39:O40" r:id="rId4" display="Тех. карты док\268.doc"/>
    <hyperlink ref="O43:O48" r:id="rId5" display="Тех. карты док\194.doc"/>
    <hyperlink ref="O51:O52" r:id="rId6" display="Тех. карты док\258.doc"/>
    <hyperlink ref="O12:O13" r:id="rId7" display="Тех. карты док\432 м.docx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3" sqref="E23:E31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57421875" style="1" customWidth="1"/>
    <col min="16" max="16384" width="9.140625" style="1" customWidth="1"/>
  </cols>
  <sheetData>
    <row r="1" spans="1:15" ht="15" customHeight="1">
      <c r="A1" s="8" t="s">
        <v>67</v>
      </c>
      <c r="B1" s="211" t="s">
        <v>213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ht="15">
      <c r="A2" s="2"/>
    </row>
    <row r="3" spans="1:15" ht="28.5" customHeight="1">
      <c r="A3" s="192" t="s">
        <v>1</v>
      </c>
      <c r="B3" s="192" t="s">
        <v>2</v>
      </c>
      <c r="C3" s="192" t="s">
        <v>3</v>
      </c>
      <c r="D3" s="192" t="s">
        <v>4</v>
      </c>
      <c r="E3" s="192" t="str">
        <f>'6 день'!E3:E4</f>
        <v>Выход блюда</v>
      </c>
      <c r="F3" s="192" t="str">
        <f>'6 день'!F3:F4</f>
        <v>Энергетическая ценность (Ккал)</v>
      </c>
      <c r="G3" s="192" t="str">
        <f>'6 день'!G3:I3</f>
        <v>Пищевые вещества (г)</v>
      </c>
      <c r="H3" s="192"/>
      <c r="I3" s="192"/>
      <c r="J3" s="192" t="str">
        <f>'6 день'!J3:N3</f>
        <v>Минеральные вещества и витамины</v>
      </c>
      <c r="K3" s="192"/>
      <c r="L3" s="192"/>
      <c r="M3" s="192"/>
      <c r="N3" s="192"/>
      <c r="O3" s="209" t="str">
        <f>'6 день'!O3:O4</f>
        <v>№ рецептуры</v>
      </c>
    </row>
    <row r="4" spans="1:15" ht="33.75" customHeight="1">
      <c r="A4" s="192"/>
      <c r="B4" s="192"/>
      <c r="C4" s="192"/>
      <c r="D4" s="192"/>
      <c r="E4" s="192"/>
      <c r="F4" s="192"/>
      <c r="G4" s="102" t="s">
        <v>11</v>
      </c>
      <c r="H4" s="102" t="s">
        <v>12</v>
      </c>
      <c r="I4" s="102" t="s">
        <v>13</v>
      </c>
      <c r="J4" s="102" t="s">
        <v>5</v>
      </c>
      <c r="K4" s="102" t="s">
        <v>6</v>
      </c>
      <c r="L4" s="102" t="s">
        <v>7</v>
      </c>
      <c r="M4" s="102" t="s">
        <v>8</v>
      </c>
      <c r="N4" s="102" t="s">
        <v>9</v>
      </c>
      <c r="O4" s="210"/>
    </row>
    <row r="5" spans="1:15" ht="15">
      <c r="A5" s="80" t="s">
        <v>14</v>
      </c>
      <c r="B5" s="81"/>
      <c r="C5" s="81"/>
      <c r="D5" s="81"/>
      <c r="E5" s="81"/>
      <c r="F5" s="81"/>
      <c r="G5" s="81"/>
      <c r="H5" s="81"/>
      <c r="I5" s="82"/>
      <c r="J5" s="81"/>
      <c r="K5" s="81"/>
      <c r="L5" s="81"/>
      <c r="M5" s="81"/>
      <c r="N5" s="81"/>
      <c r="O5" s="74"/>
    </row>
    <row r="6" spans="1:15" ht="15" customHeight="1">
      <c r="A6" s="201" t="s">
        <v>251</v>
      </c>
      <c r="B6" s="19" t="s">
        <v>22</v>
      </c>
      <c r="C6" s="103">
        <v>13</v>
      </c>
      <c r="D6" s="103">
        <v>13</v>
      </c>
      <c r="E6" s="200">
        <v>150</v>
      </c>
      <c r="F6" s="103">
        <v>45.24</v>
      </c>
      <c r="G6" s="103">
        <v>1.38</v>
      </c>
      <c r="H6" s="103">
        <v>0.429</v>
      </c>
      <c r="I6" s="103">
        <v>8.645</v>
      </c>
      <c r="J6" s="103">
        <v>3.51</v>
      </c>
      <c r="K6" s="103">
        <v>0.91</v>
      </c>
      <c r="L6" s="103">
        <v>0.0806</v>
      </c>
      <c r="M6" s="103">
        <v>0.0052</v>
      </c>
      <c r="N6" s="75">
        <f>$D$6*Таблица!L14</f>
        <v>0</v>
      </c>
      <c r="O6" s="193">
        <v>181</v>
      </c>
    </row>
    <row r="7" spans="1:15" ht="15">
      <c r="A7" s="201"/>
      <c r="B7" s="19" t="s">
        <v>18</v>
      </c>
      <c r="C7" s="103">
        <v>130</v>
      </c>
      <c r="D7" s="103">
        <v>130</v>
      </c>
      <c r="E7" s="200"/>
      <c r="F7" s="103">
        <f>$D$7*Таблица!D19</f>
        <v>67.60000000000001</v>
      </c>
      <c r="G7" s="103">
        <f>$D$7*Таблица!E19</f>
        <v>3.64</v>
      </c>
      <c r="H7" s="103">
        <f>$D$7*Таблица!F19</f>
        <v>3.25</v>
      </c>
      <c r="I7" s="103">
        <f>$D$7*Таблица!G19</f>
        <v>6.11</v>
      </c>
      <c r="J7" s="103">
        <f>$D$7*Таблица!H19</f>
        <v>157.29999999999998</v>
      </c>
      <c r="K7" s="103">
        <f>$D$7*Таблица!I19</f>
        <v>0.13</v>
      </c>
      <c r="L7" s="103">
        <f>$D$7*Таблица!J19</f>
        <v>0.039</v>
      </c>
      <c r="M7" s="103">
        <f>$D$7*Таблица!K19</f>
        <v>0.16899999999999998</v>
      </c>
      <c r="N7" s="75">
        <f>$D$7*Таблица!L19</f>
        <v>0.13</v>
      </c>
      <c r="O7" s="195"/>
    </row>
    <row r="8" spans="1:15" ht="15">
      <c r="A8" s="201"/>
      <c r="B8" s="19" t="s">
        <v>17</v>
      </c>
      <c r="C8" s="103">
        <v>3.6</v>
      </c>
      <c r="D8" s="103">
        <v>3.6</v>
      </c>
      <c r="E8" s="200"/>
      <c r="F8" s="103">
        <f>$D$8*Таблица!D15</f>
        <v>13.644</v>
      </c>
      <c r="G8" s="103">
        <f>$D$8*Таблица!E15</f>
        <v>0</v>
      </c>
      <c r="H8" s="103">
        <f>$D$8*Таблица!F15</f>
        <v>0</v>
      </c>
      <c r="I8" s="103">
        <f>$D$8*Таблица!G15</f>
        <v>3.5928</v>
      </c>
      <c r="J8" s="103">
        <f>$D$8*Таблица!H15</f>
        <v>0.07200000000000001</v>
      </c>
      <c r="K8" s="103">
        <f>$D$8*Таблица!I15</f>
        <v>0.108</v>
      </c>
      <c r="L8" s="103">
        <f>$D$8*Таблица!J15</f>
        <v>0</v>
      </c>
      <c r="M8" s="103">
        <f>$D$8*Таблица!K15</f>
        <v>0</v>
      </c>
      <c r="N8" s="75">
        <f>$D$8*Таблица!L15</f>
        <v>0</v>
      </c>
      <c r="O8" s="195"/>
    </row>
    <row r="9" spans="1:15" ht="15">
      <c r="A9" s="201"/>
      <c r="B9" s="19" t="s">
        <v>16</v>
      </c>
      <c r="C9" s="103">
        <v>3</v>
      </c>
      <c r="D9" s="103">
        <v>3</v>
      </c>
      <c r="E9" s="200"/>
      <c r="F9" s="103">
        <f>$D$9*Таблица!D24</f>
        <v>22.02</v>
      </c>
      <c r="G9" s="103">
        <f>$D$9*Таблица!E24</f>
        <v>0.012</v>
      </c>
      <c r="H9" s="103">
        <f>$D$9*Таблица!F24</f>
        <v>2.355</v>
      </c>
      <c r="I9" s="103">
        <f>$D$9*Таблица!G24</f>
        <v>0.015</v>
      </c>
      <c r="J9" s="103">
        <f>$D$9*Таблица!H24</f>
        <v>0.72</v>
      </c>
      <c r="K9" s="103">
        <f>$D$9*Таблица!I24</f>
        <v>0.06</v>
      </c>
      <c r="L9" s="103">
        <f>$D$9*Таблица!J24</f>
        <v>0.003</v>
      </c>
      <c r="M9" s="103">
        <f>$D$9*Таблица!K24</f>
        <v>0.003</v>
      </c>
      <c r="N9" s="75">
        <f>$D$9*Таблица!L24</f>
        <v>0</v>
      </c>
      <c r="O9" s="194"/>
    </row>
    <row r="10" spans="1:15" ht="30">
      <c r="A10" s="201" t="s">
        <v>234</v>
      </c>
      <c r="B10" s="18" t="s">
        <v>29</v>
      </c>
      <c r="C10" s="103">
        <v>20</v>
      </c>
      <c r="D10" s="103">
        <v>20</v>
      </c>
      <c r="E10" s="212" t="s">
        <v>235</v>
      </c>
      <c r="F10" s="103">
        <f>$D$10*Таблица!D2</f>
        <v>52.400000000000006</v>
      </c>
      <c r="G10" s="103">
        <f>$D$10*Таблица!E2</f>
        <v>1.54</v>
      </c>
      <c r="H10" s="103">
        <f>$D$10*Таблица!F2</f>
        <v>0.6</v>
      </c>
      <c r="I10" s="103">
        <f>$D$10*Таблица!G2</f>
        <v>9.96</v>
      </c>
      <c r="J10" s="103">
        <f>$D$10*Таблица!H2</f>
        <v>4</v>
      </c>
      <c r="K10" s="103">
        <f>$D$10*Таблица!I2</f>
        <v>0.18</v>
      </c>
      <c r="L10" s="103">
        <f>$D$10*Таблица!J2</f>
        <v>0.022000000000000002</v>
      </c>
      <c r="M10" s="103">
        <f>$D$10*Таблица!K2</f>
        <v>0.016</v>
      </c>
      <c r="N10" s="75">
        <f>$D$10*Таблица!L2</f>
        <v>0</v>
      </c>
      <c r="O10" s="193">
        <v>2</v>
      </c>
    </row>
    <row r="11" spans="1:15" ht="15">
      <c r="A11" s="201"/>
      <c r="B11" s="18" t="s">
        <v>16</v>
      </c>
      <c r="C11" s="135">
        <v>3</v>
      </c>
      <c r="D11" s="135">
        <v>3</v>
      </c>
      <c r="E11" s="212"/>
      <c r="F11" s="135">
        <v>22.02</v>
      </c>
      <c r="G11" s="135">
        <v>0.012</v>
      </c>
      <c r="H11" s="135">
        <v>2.355</v>
      </c>
      <c r="I11" s="135">
        <v>0.015</v>
      </c>
      <c r="J11" s="135">
        <v>0.72</v>
      </c>
      <c r="K11" s="135">
        <v>0.06</v>
      </c>
      <c r="L11" s="135">
        <v>0.003</v>
      </c>
      <c r="M11" s="135">
        <v>0.003</v>
      </c>
      <c r="N11" s="75">
        <v>0</v>
      </c>
      <c r="O11" s="195"/>
    </row>
    <row r="12" spans="1:15" ht="15">
      <c r="A12" s="201"/>
      <c r="B12" s="18" t="s">
        <v>40</v>
      </c>
      <c r="C12" s="103">
        <v>6</v>
      </c>
      <c r="D12" s="103">
        <v>6</v>
      </c>
      <c r="E12" s="212"/>
      <c r="F12" s="103">
        <f>$D$12*Таблица!D25</f>
        <v>21.6</v>
      </c>
      <c r="G12" s="103">
        <f>$D$12*Таблица!E25</f>
        <v>1.3800000000000001</v>
      </c>
      <c r="H12" s="103">
        <f>$D$12*Таблица!F25</f>
        <v>1.7399999999999998</v>
      </c>
      <c r="I12" s="103">
        <f>$D$12*Таблица!G25</f>
        <v>0</v>
      </c>
      <c r="J12" s="103">
        <f>$D$12*Таблица!H25</f>
        <v>114</v>
      </c>
      <c r="K12" s="103">
        <f>$D$12*Таблица!I25</f>
        <v>0.036000000000000004</v>
      </c>
      <c r="L12" s="103">
        <f>$D$12*Таблица!J25</f>
        <v>0.0024000000000000002</v>
      </c>
      <c r="M12" s="103">
        <f>$D$12*Таблица!K25</f>
        <v>0.018000000000000002</v>
      </c>
      <c r="N12" s="75">
        <f>$D$12*Таблица!L25</f>
        <v>0.096</v>
      </c>
      <c r="O12" s="194"/>
    </row>
    <row r="13" spans="1:15" ht="15">
      <c r="A13" s="201" t="s">
        <v>154</v>
      </c>
      <c r="B13" s="18" t="s">
        <v>50</v>
      </c>
      <c r="C13" s="103">
        <v>1</v>
      </c>
      <c r="D13" s="103">
        <v>1</v>
      </c>
      <c r="E13" s="200">
        <v>150</v>
      </c>
      <c r="F13" s="103">
        <f>$D$13*Таблица!D61</f>
        <v>3.78</v>
      </c>
      <c r="G13" s="103">
        <f>$D$13*Таблица!E61</f>
        <v>0.242</v>
      </c>
      <c r="H13" s="103">
        <f>$D$13*Таблица!F61</f>
        <v>0.175</v>
      </c>
      <c r="I13" s="103">
        <f>$D$13*Таблица!G61</f>
        <v>0.279</v>
      </c>
      <c r="J13" s="103">
        <f>$D$13*Таблица!H61</f>
        <v>0.18</v>
      </c>
      <c r="K13" s="103">
        <f>$D$13*Таблица!I61</f>
        <v>0.11</v>
      </c>
      <c r="L13" s="103">
        <f>$D$13*Таблица!J61</f>
        <v>0.001</v>
      </c>
      <c r="M13" s="103">
        <f>$D$13*Таблица!K61</f>
        <v>0.003</v>
      </c>
      <c r="N13" s="75">
        <f>$D$13*Таблица!L61</f>
        <v>0</v>
      </c>
      <c r="O13" s="193">
        <v>264</v>
      </c>
    </row>
    <row r="14" spans="1:15" ht="15">
      <c r="A14" s="201"/>
      <c r="B14" s="18" t="s">
        <v>17</v>
      </c>
      <c r="C14" s="103">
        <v>8</v>
      </c>
      <c r="D14" s="103">
        <v>8</v>
      </c>
      <c r="E14" s="200"/>
      <c r="F14" s="103">
        <f>$D$14*Таблица!D15</f>
        <v>30.32</v>
      </c>
      <c r="G14" s="103">
        <f>$D$14*Таблица!E15</f>
        <v>0</v>
      </c>
      <c r="H14" s="103">
        <f>$D$14*Таблица!F15</f>
        <v>0</v>
      </c>
      <c r="I14" s="103">
        <f>$D$14*Таблица!G15</f>
        <v>7.984</v>
      </c>
      <c r="J14" s="103">
        <f>$D$14*Таблица!H15</f>
        <v>0.16</v>
      </c>
      <c r="K14" s="103">
        <f>$D$14*Таблица!I15</f>
        <v>0.24</v>
      </c>
      <c r="L14" s="103">
        <f>$D$14*Таблица!J15</f>
        <v>0</v>
      </c>
      <c r="M14" s="103">
        <f>$D$14*Таблица!K15</f>
        <v>0</v>
      </c>
      <c r="N14" s="75">
        <f>$D$14*Таблица!L15</f>
        <v>0</v>
      </c>
      <c r="O14" s="195"/>
    </row>
    <row r="15" spans="1:15" ht="15">
      <c r="A15" s="201"/>
      <c r="B15" s="18" t="s">
        <v>18</v>
      </c>
      <c r="C15" s="103">
        <v>120</v>
      </c>
      <c r="D15" s="103">
        <v>120</v>
      </c>
      <c r="E15" s="200"/>
      <c r="F15" s="103">
        <f>$D$15*Таблица!D19</f>
        <v>62.400000000000006</v>
      </c>
      <c r="G15" s="103">
        <f>$D$15*Таблица!E19</f>
        <v>3.36</v>
      </c>
      <c r="H15" s="103">
        <f>$D$15*Таблица!F19</f>
        <v>3</v>
      </c>
      <c r="I15" s="103">
        <f>$D$15*Таблица!G19</f>
        <v>5.64</v>
      </c>
      <c r="J15" s="103">
        <f>$D$15*Таблица!H19</f>
        <v>145.2</v>
      </c>
      <c r="K15" s="103">
        <f>$D$15*Таблица!I19</f>
        <v>0.12</v>
      </c>
      <c r="L15" s="103">
        <f>$D$15*Таблица!J19</f>
        <v>0.036</v>
      </c>
      <c r="M15" s="103">
        <f>$D$15*Таблица!K19</f>
        <v>0.156</v>
      </c>
      <c r="N15" s="75">
        <f>$D$15*Таблица!L19</f>
        <v>0.12</v>
      </c>
      <c r="O15" s="194"/>
    </row>
    <row r="16" spans="1:15" s="15" customFormat="1" ht="14.25">
      <c r="A16" s="76" t="s">
        <v>37</v>
      </c>
      <c r="B16" s="63"/>
      <c r="C16" s="77"/>
      <c r="D16" s="77"/>
      <c r="E16" s="65">
        <f>E6+E13+16</f>
        <v>316</v>
      </c>
      <c r="F16" s="78">
        <f aca="true" t="shared" si="0" ref="F16:N16">SUM(F6:F15)</f>
        <v>341.024</v>
      </c>
      <c r="G16" s="78">
        <f t="shared" si="0"/>
        <v>11.565999999999999</v>
      </c>
      <c r="H16" s="78">
        <f t="shared" si="0"/>
        <v>13.904</v>
      </c>
      <c r="I16" s="78">
        <f t="shared" si="0"/>
        <v>42.2408</v>
      </c>
      <c r="J16" s="78">
        <f t="shared" si="0"/>
        <v>425.862</v>
      </c>
      <c r="K16" s="78">
        <f t="shared" si="0"/>
        <v>1.9540000000000002</v>
      </c>
      <c r="L16" s="78">
        <f t="shared" si="0"/>
        <v>0.18700000000000003</v>
      </c>
      <c r="M16" s="78">
        <f t="shared" si="0"/>
        <v>0.3732</v>
      </c>
      <c r="N16" s="79">
        <f t="shared" si="0"/>
        <v>0.346</v>
      </c>
      <c r="O16" s="63"/>
    </row>
    <row r="17" spans="1:15" ht="15">
      <c r="A17" s="72" t="s">
        <v>19</v>
      </c>
      <c r="B17" s="64"/>
      <c r="C17" s="64"/>
      <c r="D17" s="64"/>
      <c r="E17" s="64"/>
      <c r="F17" s="64"/>
      <c r="G17" s="64"/>
      <c r="H17" s="64"/>
      <c r="I17" s="73"/>
      <c r="J17" s="64"/>
      <c r="K17" s="64"/>
      <c r="L17" s="64"/>
      <c r="M17" s="64"/>
      <c r="N17" s="64"/>
      <c r="O17" s="74"/>
    </row>
    <row r="18" spans="1:15" ht="15">
      <c r="A18" s="106" t="s">
        <v>20</v>
      </c>
      <c r="B18" s="18" t="s">
        <v>38</v>
      </c>
      <c r="C18" s="103">
        <v>135</v>
      </c>
      <c r="D18" s="103">
        <v>135</v>
      </c>
      <c r="E18" s="105">
        <v>135</v>
      </c>
      <c r="F18" s="103">
        <f>$D$18*Таблица!D22</f>
        <v>68.85</v>
      </c>
      <c r="G18" s="103">
        <f>$D$18*Таблица!E22</f>
        <v>3.7800000000000002</v>
      </c>
      <c r="H18" s="103">
        <f>$D$18*Таблица!F22</f>
        <v>3.375</v>
      </c>
      <c r="I18" s="103">
        <f>$D$18*Таблица!G22</f>
        <v>5.67</v>
      </c>
      <c r="J18" s="103">
        <f>$D$18*Таблица!H22</f>
        <v>163.35</v>
      </c>
      <c r="K18" s="103">
        <f>$D$18*Таблица!I22</f>
        <v>0.135</v>
      </c>
      <c r="L18" s="103">
        <f>$D$18*Таблица!J22</f>
        <v>0.040499999999999994</v>
      </c>
      <c r="M18" s="103">
        <f>$D$18*Таблица!K22</f>
        <v>0.1755</v>
      </c>
      <c r="N18" s="75">
        <v>1.12</v>
      </c>
      <c r="O18" s="111" t="s">
        <v>259</v>
      </c>
    </row>
    <row r="19" spans="1:15" s="15" customFormat="1" ht="14.25">
      <c r="A19" s="76" t="s">
        <v>37</v>
      </c>
      <c r="B19" s="63"/>
      <c r="C19" s="77"/>
      <c r="D19" s="77"/>
      <c r="E19" s="65">
        <f>E18</f>
        <v>135</v>
      </c>
      <c r="F19" s="78">
        <v>68.85</v>
      </c>
      <c r="G19" s="78">
        <v>3.78</v>
      </c>
      <c r="H19" s="78">
        <v>3.375</v>
      </c>
      <c r="I19" s="78">
        <v>5.67</v>
      </c>
      <c r="J19" s="78">
        <v>163.35</v>
      </c>
      <c r="K19" s="78">
        <v>0.135</v>
      </c>
      <c r="L19" s="78">
        <v>0.0405</v>
      </c>
      <c r="M19" s="78">
        <v>0.1755</v>
      </c>
      <c r="N19" s="79">
        <v>1.12</v>
      </c>
      <c r="O19" s="63"/>
    </row>
    <row r="20" spans="1:15" ht="15">
      <c r="A20" s="72" t="s">
        <v>21</v>
      </c>
      <c r="B20" s="64"/>
      <c r="C20" s="64"/>
      <c r="D20" s="64"/>
      <c r="E20" s="64"/>
      <c r="F20" s="64"/>
      <c r="G20" s="64"/>
      <c r="H20" s="64"/>
      <c r="I20" s="73"/>
      <c r="J20" s="64"/>
      <c r="K20" s="64"/>
      <c r="L20" s="64"/>
      <c r="M20" s="64"/>
      <c r="N20" s="64"/>
      <c r="O20" s="74"/>
    </row>
    <row r="21" spans="1:15" ht="30">
      <c r="A21" s="204" t="s">
        <v>248</v>
      </c>
      <c r="B21" s="83" t="s">
        <v>64</v>
      </c>
      <c r="C21" s="103">
        <v>20</v>
      </c>
      <c r="D21" s="103">
        <v>20</v>
      </c>
      <c r="E21" s="209">
        <v>20</v>
      </c>
      <c r="F21" s="103">
        <v>11</v>
      </c>
      <c r="G21" s="103">
        <v>0.16</v>
      </c>
      <c r="H21" s="103">
        <v>0.8</v>
      </c>
      <c r="I21" s="103">
        <v>0.86</v>
      </c>
      <c r="J21" s="103">
        <v>8.8</v>
      </c>
      <c r="K21" s="103">
        <v>1.8</v>
      </c>
      <c r="L21" s="103">
        <v>0.1</v>
      </c>
      <c r="M21" s="103">
        <v>0.01</v>
      </c>
      <c r="N21" s="103">
        <v>4</v>
      </c>
      <c r="O21" s="233">
        <v>6</v>
      </c>
    </row>
    <row r="22" spans="1:15" ht="15">
      <c r="A22" s="205"/>
      <c r="B22" s="83" t="s">
        <v>23</v>
      </c>
      <c r="C22" s="103">
        <v>0.2</v>
      </c>
      <c r="D22" s="103">
        <v>0.2</v>
      </c>
      <c r="E22" s="210"/>
      <c r="F22" s="103">
        <f>$D$22*Таблица!D26</f>
        <v>1.798</v>
      </c>
      <c r="G22" s="103">
        <f>$D$22*Таблица!E26</f>
        <v>0</v>
      </c>
      <c r="H22" s="103">
        <f>$D$22*Таблица!F26</f>
        <v>0.1998</v>
      </c>
      <c r="I22" s="103">
        <f>$D$22*Таблица!G26</f>
        <v>0</v>
      </c>
      <c r="J22" s="103">
        <f>$D$22*Таблица!H26</f>
        <v>0</v>
      </c>
      <c r="K22" s="103">
        <f>$D$22*Таблица!I26</f>
        <v>0</v>
      </c>
      <c r="L22" s="103">
        <f>$D$22*Таблица!J26</f>
        <v>0</v>
      </c>
      <c r="M22" s="103">
        <f>$D$22*Таблица!K26</f>
        <v>0</v>
      </c>
      <c r="N22" s="103">
        <f>$D$22*Таблица!L26</f>
        <v>0</v>
      </c>
      <c r="O22" s="233"/>
    </row>
    <row r="23" spans="1:15" ht="15">
      <c r="A23" s="201" t="s">
        <v>275</v>
      </c>
      <c r="B23" s="18" t="s">
        <v>26</v>
      </c>
      <c r="C23" s="103">
        <v>40</v>
      </c>
      <c r="D23" s="103">
        <v>40</v>
      </c>
      <c r="E23" s="200">
        <v>150</v>
      </c>
      <c r="F23" s="103">
        <f>$D$23*Таблица!D34</f>
        <v>32</v>
      </c>
      <c r="G23" s="103">
        <f>$D$23*Таблица!E34</f>
        <v>0.8</v>
      </c>
      <c r="H23" s="103">
        <f>$D$23*Таблица!F34</f>
        <v>0.16</v>
      </c>
      <c r="I23" s="103">
        <f>$D$23*Таблица!G34</f>
        <v>6.92</v>
      </c>
      <c r="J23" s="103">
        <f>$D$23*Таблица!H34</f>
        <v>4</v>
      </c>
      <c r="K23" s="103">
        <f>$D$23*Таблица!I34</f>
        <v>0.36</v>
      </c>
      <c r="L23" s="103">
        <f>$D$23*Таблица!J34</f>
        <v>0.047999999999999994</v>
      </c>
      <c r="M23" s="103">
        <f>$D$23*Таблица!K34</f>
        <v>0.02</v>
      </c>
      <c r="N23" s="75">
        <f>$D$23*Таблица!L34</f>
        <v>8</v>
      </c>
      <c r="O23" s="220">
        <v>52</v>
      </c>
    </row>
    <row r="24" spans="1:15" ht="15">
      <c r="A24" s="201"/>
      <c r="B24" s="18" t="s">
        <v>24</v>
      </c>
      <c r="C24" s="103">
        <v>20</v>
      </c>
      <c r="D24" s="103">
        <v>20</v>
      </c>
      <c r="E24" s="200"/>
      <c r="F24" s="103">
        <f>$D$24*Таблица!D29</f>
        <v>8.2</v>
      </c>
      <c r="G24" s="103">
        <f>$D$24*Таблица!E29</f>
        <v>0.28</v>
      </c>
      <c r="H24" s="103">
        <f>$D$24*Таблица!F29</f>
        <v>0</v>
      </c>
      <c r="I24" s="103">
        <f>$D$24*Таблица!G29</f>
        <v>1.8199999999999998</v>
      </c>
      <c r="J24" s="103">
        <f>$D$24*Таблица!H29</f>
        <v>6.2</v>
      </c>
      <c r="K24" s="103">
        <f>$D$24*Таблица!I29</f>
        <v>0.16</v>
      </c>
      <c r="L24" s="103">
        <f>$D$24*Таблица!J29</f>
        <v>0.01</v>
      </c>
      <c r="M24" s="103">
        <f>$D$24*Таблица!K29</f>
        <v>0.004</v>
      </c>
      <c r="N24" s="75">
        <f>$D$24*Таблица!L29</f>
        <v>2</v>
      </c>
      <c r="O24" s="221"/>
    </row>
    <row r="25" spans="1:15" ht="15">
      <c r="A25" s="201"/>
      <c r="B25" s="18" t="s">
        <v>25</v>
      </c>
      <c r="C25" s="103">
        <v>20</v>
      </c>
      <c r="D25" s="103">
        <v>20</v>
      </c>
      <c r="E25" s="200"/>
      <c r="F25" s="103">
        <f>$D$25*Таблица!D30</f>
        <v>6.800000000000001</v>
      </c>
      <c r="G25" s="103">
        <f>$D$25*Таблица!E30</f>
        <v>0.26</v>
      </c>
      <c r="H25" s="103">
        <f>$D$25*Таблица!F30</f>
        <v>0.02</v>
      </c>
      <c r="I25" s="103">
        <f>$D$25*Таблица!G30</f>
        <v>1.6800000000000002</v>
      </c>
      <c r="J25" s="103">
        <f>$D$25*Таблица!H30</f>
        <v>10.2</v>
      </c>
      <c r="K25" s="103">
        <f>$D$25*Таблица!I30</f>
        <v>0.24</v>
      </c>
      <c r="L25" s="103">
        <f>$D$25*Таблица!J30</f>
        <v>0.011999999999999999</v>
      </c>
      <c r="M25" s="103">
        <f>$D$25*Таблица!K30</f>
        <v>0.014</v>
      </c>
      <c r="N25" s="75">
        <f>$D$25*Таблица!L30</f>
        <v>1</v>
      </c>
      <c r="O25" s="221"/>
    </row>
    <row r="26" spans="1:15" ht="15">
      <c r="A26" s="201"/>
      <c r="B26" s="18" t="s">
        <v>36</v>
      </c>
      <c r="C26" s="103">
        <v>26</v>
      </c>
      <c r="D26" s="103">
        <v>20</v>
      </c>
      <c r="E26" s="200"/>
      <c r="F26" s="103">
        <f>$D$26*Таблица!D45</f>
        <v>48.2</v>
      </c>
      <c r="G26" s="103">
        <f>$D$26*Таблица!E45</f>
        <v>3.6399999999999997</v>
      </c>
      <c r="H26" s="103">
        <f>$D$26*Таблица!F45</f>
        <v>3.6799999999999997</v>
      </c>
      <c r="I26" s="103">
        <f>$D$26*Таблица!G45</f>
        <v>0.14</v>
      </c>
      <c r="J26" s="103">
        <f>$D$26*Таблица!H45</f>
        <v>3.2</v>
      </c>
      <c r="K26" s="103">
        <f>$D$26*Таблица!I45</f>
        <v>0.6</v>
      </c>
      <c r="L26" s="103">
        <f>$D$26*Таблица!J45</f>
        <v>0.014</v>
      </c>
      <c r="M26" s="103">
        <f>$D$26*Таблица!K45</f>
        <v>0.03</v>
      </c>
      <c r="N26" s="75">
        <f>$D$26*Таблица!L45</f>
        <v>0</v>
      </c>
      <c r="O26" s="221"/>
    </row>
    <row r="27" spans="1:15" ht="15">
      <c r="A27" s="201"/>
      <c r="B27" s="18" t="s">
        <v>42</v>
      </c>
      <c r="C27" s="136">
        <v>40</v>
      </c>
      <c r="D27" s="136">
        <v>40</v>
      </c>
      <c r="E27" s="200"/>
      <c r="F27" s="136">
        <v>10.8</v>
      </c>
      <c r="G27" s="136">
        <v>0.72</v>
      </c>
      <c r="H27" s="136">
        <v>0.04</v>
      </c>
      <c r="I27" s="136">
        <v>1.88</v>
      </c>
      <c r="J27" s="136">
        <v>19.2</v>
      </c>
      <c r="K27" s="136">
        <v>0.4</v>
      </c>
      <c r="L27" s="136">
        <v>0.024</v>
      </c>
      <c r="M27" s="136">
        <v>0.02</v>
      </c>
      <c r="N27" s="75">
        <v>20</v>
      </c>
      <c r="O27" s="221"/>
    </row>
    <row r="28" spans="1:15" ht="15">
      <c r="A28" s="201"/>
      <c r="B28" s="18" t="s">
        <v>47</v>
      </c>
      <c r="C28" s="103">
        <v>40</v>
      </c>
      <c r="D28" s="103">
        <v>40</v>
      </c>
      <c r="E28" s="200"/>
      <c r="F28" s="103">
        <v>16.8</v>
      </c>
      <c r="G28" s="103">
        <v>0.6</v>
      </c>
      <c r="H28" s="103">
        <v>0.04</v>
      </c>
      <c r="I28" s="103">
        <v>4</v>
      </c>
      <c r="J28" s="103">
        <v>14.8</v>
      </c>
      <c r="K28" s="103">
        <v>0.56</v>
      </c>
      <c r="L28" s="103">
        <v>0.008</v>
      </c>
      <c r="M28" s="103">
        <v>0.016</v>
      </c>
      <c r="N28" s="75">
        <v>4</v>
      </c>
      <c r="O28" s="221"/>
    </row>
    <row r="29" spans="1:15" ht="15">
      <c r="A29" s="201"/>
      <c r="B29" s="18" t="s">
        <v>144</v>
      </c>
      <c r="C29" s="166">
        <v>6</v>
      </c>
      <c r="D29" s="166">
        <v>6</v>
      </c>
      <c r="E29" s="200"/>
      <c r="F29" s="166">
        <v>12.36</v>
      </c>
      <c r="G29" s="166">
        <v>0.168</v>
      </c>
      <c r="H29" s="166">
        <v>1.2</v>
      </c>
      <c r="I29" s="166">
        <v>0.192</v>
      </c>
      <c r="J29" s="166">
        <v>10.8</v>
      </c>
      <c r="K29" s="166">
        <v>0.012</v>
      </c>
      <c r="L29" s="166">
        <v>0.0036</v>
      </c>
      <c r="M29" s="166">
        <v>0.012</v>
      </c>
      <c r="N29" s="75">
        <v>0.06</v>
      </c>
      <c r="O29" s="221"/>
    </row>
    <row r="30" spans="1:15" ht="15">
      <c r="A30" s="201"/>
      <c r="B30" s="18" t="s">
        <v>16</v>
      </c>
      <c r="C30" s="103">
        <v>3</v>
      </c>
      <c r="D30" s="103">
        <v>3</v>
      </c>
      <c r="E30" s="200"/>
      <c r="F30" s="103">
        <f>$D$30*Таблица!D24</f>
        <v>22.02</v>
      </c>
      <c r="G30" s="103">
        <f>$D$30*Таблица!E24</f>
        <v>0.012</v>
      </c>
      <c r="H30" s="103">
        <f>$D$30*Таблица!F24</f>
        <v>2.355</v>
      </c>
      <c r="I30" s="103">
        <f>$D$30*Таблица!G24</f>
        <v>0.015</v>
      </c>
      <c r="J30" s="103">
        <f>$D$30*Таблица!H24</f>
        <v>0.72</v>
      </c>
      <c r="K30" s="103">
        <f>$D$30*Таблица!I24</f>
        <v>0.06</v>
      </c>
      <c r="L30" s="103">
        <f>$D$30*Таблица!J24</f>
        <v>0.003</v>
      </c>
      <c r="M30" s="103">
        <f>$D$30*Таблица!K24</f>
        <v>0.003</v>
      </c>
      <c r="N30" s="75">
        <f>$D$30*Таблица!L24</f>
        <v>0</v>
      </c>
      <c r="O30" s="221"/>
    </row>
    <row r="31" spans="1:15" ht="15">
      <c r="A31" s="201"/>
      <c r="B31" s="18" t="s">
        <v>23</v>
      </c>
      <c r="C31" s="103">
        <v>3</v>
      </c>
      <c r="D31" s="103">
        <v>3</v>
      </c>
      <c r="E31" s="200"/>
      <c r="F31" s="103">
        <f>$D$31*Таблица!D26</f>
        <v>26.97</v>
      </c>
      <c r="G31" s="103">
        <f>$D$31*Таблица!E26</f>
        <v>0</v>
      </c>
      <c r="H31" s="103">
        <f>$D$31*Таблица!F26</f>
        <v>2.997</v>
      </c>
      <c r="I31" s="103">
        <f>$D$31*Таблица!G26</f>
        <v>0</v>
      </c>
      <c r="J31" s="103">
        <f>$D$31*Таблица!H26</f>
        <v>0</v>
      </c>
      <c r="K31" s="103">
        <f>$D$31*Таблица!I26</f>
        <v>0</v>
      </c>
      <c r="L31" s="103">
        <f>$D$31*Таблица!J26</f>
        <v>0</v>
      </c>
      <c r="M31" s="103">
        <f>$D$31*Таблица!K26</f>
        <v>0</v>
      </c>
      <c r="N31" s="75">
        <f>$D$31*Таблица!L26</f>
        <v>0</v>
      </c>
      <c r="O31" s="222"/>
    </row>
    <row r="32" spans="1:15" ht="30">
      <c r="A32" s="239" t="s">
        <v>276</v>
      </c>
      <c r="B32" s="18" t="s">
        <v>44</v>
      </c>
      <c r="C32" s="103">
        <v>68</v>
      </c>
      <c r="D32" s="103">
        <v>60</v>
      </c>
      <c r="E32" s="200">
        <v>120</v>
      </c>
      <c r="F32" s="103">
        <v>144.6</v>
      </c>
      <c r="G32" s="103">
        <v>10.92</v>
      </c>
      <c r="H32" s="103">
        <v>11.04</v>
      </c>
      <c r="I32" s="103">
        <v>0.42</v>
      </c>
      <c r="J32" s="103">
        <v>9.6</v>
      </c>
      <c r="K32" s="103">
        <v>1.8</v>
      </c>
      <c r="L32" s="103">
        <v>0.042</v>
      </c>
      <c r="M32" s="103">
        <v>0.09</v>
      </c>
      <c r="N32" s="75">
        <v>0</v>
      </c>
      <c r="O32" s="195">
        <v>277</v>
      </c>
    </row>
    <row r="33" spans="1:15" ht="15">
      <c r="A33" s="239"/>
      <c r="B33" s="18" t="s">
        <v>24</v>
      </c>
      <c r="C33" s="103">
        <v>20</v>
      </c>
      <c r="D33" s="103">
        <v>20</v>
      </c>
      <c r="E33" s="200"/>
      <c r="F33" s="103">
        <f>$D$33*Таблица!D29</f>
        <v>8.2</v>
      </c>
      <c r="G33" s="103">
        <f>$D$33*Таблица!E29</f>
        <v>0.28</v>
      </c>
      <c r="H33" s="103">
        <f>$D$33*Таблица!F29</f>
        <v>0</v>
      </c>
      <c r="I33" s="103">
        <f>$D$33*Таблица!G29</f>
        <v>1.8199999999999998</v>
      </c>
      <c r="J33" s="103">
        <f>$D$33*Таблица!H29</f>
        <v>6.2</v>
      </c>
      <c r="K33" s="103">
        <f>$D$33*Таблица!I29</f>
        <v>0.16</v>
      </c>
      <c r="L33" s="103">
        <f>$D$33*Таблица!J29</f>
        <v>0.01</v>
      </c>
      <c r="M33" s="103">
        <f>$D$33*Таблица!K29</f>
        <v>0.004</v>
      </c>
      <c r="N33" s="75">
        <f>$D$33*Таблица!L29</f>
        <v>2</v>
      </c>
      <c r="O33" s="195"/>
    </row>
    <row r="34" spans="1:15" ht="15">
      <c r="A34" s="239"/>
      <c r="B34" s="18" t="s">
        <v>25</v>
      </c>
      <c r="C34" s="103">
        <v>20</v>
      </c>
      <c r="D34" s="103">
        <v>20</v>
      </c>
      <c r="E34" s="200"/>
      <c r="F34" s="103">
        <f>$D$34*Таблица!D30</f>
        <v>6.800000000000001</v>
      </c>
      <c r="G34" s="103">
        <f>$D$34*Таблица!E30</f>
        <v>0.26</v>
      </c>
      <c r="H34" s="103">
        <f>$D$34*Таблица!F30</f>
        <v>0.02</v>
      </c>
      <c r="I34" s="103">
        <f>$D$34*Таблица!G30</f>
        <v>1.6800000000000002</v>
      </c>
      <c r="J34" s="103">
        <f>$D$34*Таблица!H30</f>
        <v>10.2</v>
      </c>
      <c r="K34" s="103">
        <f>$D$34*Таблица!I30</f>
        <v>0.24</v>
      </c>
      <c r="L34" s="103">
        <f>$D$34*Таблица!J30</f>
        <v>0.011999999999999999</v>
      </c>
      <c r="M34" s="103">
        <f>$D$34*Таблица!K30</f>
        <v>0.014</v>
      </c>
      <c r="N34" s="75">
        <f>$D$34*Таблица!L30</f>
        <v>1</v>
      </c>
      <c r="O34" s="195"/>
    </row>
    <row r="35" spans="1:15" ht="15">
      <c r="A35" s="239"/>
      <c r="B35" s="18" t="s">
        <v>27</v>
      </c>
      <c r="C35" s="136">
        <v>23</v>
      </c>
      <c r="D35" s="136">
        <v>23</v>
      </c>
      <c r="E35" s="200"/>
      <c r="F35" s="136">
        <v>77.05</v>
      </c>
      <c r="G35" s="136">
        <v>2.898</v>
      </c>
      <c r="H35" s="136">
        <v>0.759</v>
      </c>
      <c r="I35" s="136">
        <v>14.283</v>
      </c>
      <c r="J35" s="136">
        <v>16.1</v>
      </c>
      <c r="K35" s="136">
        <v>1.84</v>
      </c>
      <c r="L35" s="136">
        <v>0.122</v>
      </c>
      <c r="M35" s="136">
        <v>0.046</v>
      </c>
      <c r="N35" s="75">
        <v>0</v>
      </c>
      <c r="O35" s="195"/>
    </row>
    <row r="36" spans="1:15" ht="15">
      <c r="A36" s="239"/>
      <c r="B36" s="18" t="s">
        <v>16</v>
      </c>
      <c r="C36" s="103">
        <v>3</v>
      </c>
      <c r="D36" s="103">
        <v>3</v>
      </c>
      <c r="E36" s="200"/>
      <c r="F36" s="103">
        <f>$D$36*Таблица!D24</f>
        <v>22.02</v>
      </c>
      <c r="G36" s="103">
        <f>$D$36*Таблица!E24</f>
        <v>0.012</v>
      </c>
      <c r="H36" s="103">
        <f>$D$36*Таблица!F24</f>
        <v>2.355</v>
      </c>
      <c r="I36" s="103">
        <f>$D$36*Таблица!G24</f>
        <v>0.015</v>
      </c>
      <c r="J36" s="103">
        <f>$D$36*Таблица!H24</f>
        <v>0.72</v>
      </c>
      <c r="K36" s="103">
        <f>$D$36*Таблица!I24</f>
        <v>0.06</v>
      </c>
      <c r="L36" s="103">
        <f>$D$36*Таблица!J24</f>
        <v>0.003</v>
      </c>
      <c r="M36" s="103">
        <f>$D$36*Таблица!K24</f>
        <v>0.003</v>
      </c>
      <c r="N36" s="75">
        <f>$D$36*Таблица!L24</f>
        <v>0</v>
      </c>
      <c r="O36" s="195"/>
    </row>
    <row r="37" spans="1:15" ht="15">
      <c r="A37" s="239"/>
      <c r="B37" s="18" t="s">
        <v>23</v>
      </c>
      <c r="C37" s="103">
        <v>4</v>
      </c>
      <c r="D37" s="103">
        <v>4</v>
      </c>
      <c r="E37" s="200"/>
      <c r="F37" s="103">
        <f>$D$37*Таблица!D26</f>
        <v>35.96</v>
      </c>
      <c r="G37" s="103">
        <f>$D$37*Таблица!E26</f>
        <v>0</v>
      </c>
      <c r="H37" s="103">
        <f>$D$37*Таблица!F26</f>
        <v>3.996</v>
      </c>
      <c r="I37" s="103">
        <f>$D$37*Таблица!G26</f>
        <v>0</v>
      </c>
      <c r="J37" s="103">
        <f>$D$37*Таблица!H26</f>
        <v>0</v>
      </c>
      <c r="K37" s="103">
        <f>$D$37*Таблица!I26</f>
        <v>0</v>
      </c>
      <c r="L37" s="103">
        <f>$D$37*Таблица!J26</f>
        <v>0</v>
      </c>
      <c r="M37" s="103">
        <f>$D$37*Таблица!K26</f>
        <v>0</v>
      </c>
      <c r="N37" s="75">
        <f>$D$37*Таблица!L26</f>
        <v>0</v>
      </c>
      <c r="O37" s="194"/>
    </row>
    <row r="38" spans="1:15" ht="30">
      <c r="A38" s="201" t="s">
        <v>28</v>
      </c>
      <c r="B38" s="18" t="s">
        <v>29</v>
      </c>
      <c r="C38" s="103">
        <v>28</v>
      </c>
      <c r="D38" s="103">
        <v>28</v>
      </c>
      <c r="E38" s="103">
        <v>28</v>
      </c>
      <c r="F38" s="103">
        <f>$D$38*Таблица!D2</f>
        <v>73.36</v>
      </c>
      <c r="G38" s="103">
        <f>$D$38*Таблица!E2</f>
        <v>2.156</v>
      </c>
      <c r="H38" s="103">
        <f>$D$38*Таблица!F2</f>
        <v>0.84</v>
      </c>
      <c r="I38" s="103">
        <f>$D$38*Таблица!G2</f>
        <v>13.943999999999999</v>
      </c>
      <c r="J38" s="103">
        <f>$D$38*Таблица!H2</f>
        <v>5.6000000000000005</v>
      </c>
      <c r="K38" s="103">
        <f>$D$38*Таблица!I2</f>
        <v>0.252</v>
      </c>
      <c r="L38" s="103">
        <f>$D$38*Таблица!J2</f>
        <v>0.0308</v>
      </c>
      <c r="M38" s="103">
        <f>$D$38*Таблица!K2</f>
        <v>0.0224</v>
      </c>
      <c r="N38" s="75">
        <f>$D$38*Таблица!L2</f>
        <v>0</v>
      </c>
      <c r="O38" s="202"/>
    </row>
    <row r="39" spans="1:15" ht="30">
      <c r="A39" s="201"/>
      <c r="B39" s="18" t="s">
        <v>30</v>
      </c>
      <c r="C39" s="103">
        <v>32</v>
      </c>
      <c r="D39" s="103">
        <v>32</v>
      </c>
      <c r="E39" s="103">
        <v>32</v>
      </c>
      <c r="F39" s="103">
        <f>$D$39*Таблица!D3</f>
        <v>57.92</v>
      </c>
      <c r="G39" s="103">
        <f>$D$39*Таблица!E3</f>
        <v>2.112</v>
      </c>
      <c r="H39" s="103">
        <f>$D$39*Таблица!F3</f>
        <v>0.384</v>
      </c>
      <c r="I39" s="103">
        <f>$D$39*Таблица!G3</f>
        <v>10.944</v>
      </c>
      <c r="J39" s="103">
        <f>$D$39*Таблица!H3</f>
        <v>0.672</v>
      </c>
      <c r="K39" s="103">
        <f>$D$39*Таблица!I3</f>
        <v>0.64</v>
      </c>
      <c r="L39" s="103">
        <f>$D$39*Таблица!J3</f>
        <v>0.0256</v>
      </c>
      <c r="M39" s="103">
        <f>$D$39*Таблица!K3</f>
        <v>0.016</v>
      </c>
      <c r="N39" s="75">
        <f>$D$39*Таблица!L3</f>
        <v>0</v>
      </c>
      <c r="O39" s="203"/>
    </row>
    <row r="40" spans="1:15" ht="15">
      <c r="A40" s="201" t="s">
        <v>205</v>
      </c>
      <c r="B40" s="18" t="s">
        <v>135</v>
      </c>
      <c r="C40" s="103">
        <v>24</v>
      </c>
      <c r="D40" s="103">
        <v>24</v>
      </c>
      <c r="E40" s="206">
        <v>150</v>
      </c>
      <c r="F40" s="103">
        <v>57.12</v>
      </c>
      <c r="G40" s="103">
        <v>0.744</v>
      </c>
      <c r="H40" s="103">
        <v>0</v>
      </c>
      <c r="I40" s="103">
        <v>16.56</v>
      </c>
      <c r="J40" s="103">
        <v>19.2</v>
      </c>
      <c r="K40" s="103">
        <v>1.44</v>
      </c>
      <c r="L40" s="103">
        <v>0</v>
      </c>
      <c r="M40" s="103">
        <v>0</v>
      </c>
      <c r="N40" s="75">
        <v>0.0144</v>
      </c>
      <c r="O40" s="193">
        <v>268</v>
      </c>
    </row>
    <row r="41" spans="1:15" ht="30" customHeight="1">
      <c r="A41" s="201"/>
      <c r="B41" s="168" t="s">
        <v>17</v>
      </c>
      <c r="C41" s="103">
        <v>8</v>
      </c>
      <c r="D41" s="103">
        <v>8</v>
      </c>
      <c r="E41" s="207"/>
      <c r="F41" s="103">
        <f>$D$41*Таблица!D15</f>
        <v>30.32</v>
      </c>
      <c r="G41" s="103">
        <f>$D$41*Таблица!E15</f>
        <v>0</v>
      </c>
      <c r="H41" s="103">
        <f>$D$41*Таблица!F15</f>
        <v>0</v>
      </c>
      <c r="I41" s="103">
        <f>$D$41*Таблица!G15</f>
        <v>7.984</v>
      </c>
      <c r="J41" s="103">
        <f>$D$41*Таблица!H15</f>
        <v>0.16</v>
      </c>
      <c r="K41" s="103">
        <f>$D$41*Таблица!I15</f>
        <v>0.24</v>
      </c>
      <c r="L41" s="103">
        <f>$D$41*Таблица!J15</f>
        <v>0</v>
      </c>
      <c r="M41" s="103">
        <f>$D$41*Таблица!K15</f>
        <v>0</v>
      </c>
      <c r="N41" s="75">
        <f>$D$41*Таблица!L15</f>
        <v>0</v>
      </c>
      <c r="O41" s="194"/>
    </row>
    <row r="42" spans="1:15" s="15" customFormat="1" ht="14.25">
      <c r="A42" s="76" t="s">
        <v>37</v>
      </c>
      <c r="B42" s="63"/>
      <c r="C42" s="77"/>
      <c r="D42" s="77"/>
      <c r="E42" s="65">
        <f aca="true" t="shared" si="1" ref="E42:N42">SUM(E21:E41)</f>
        <v>500</v>
      </c>
      <c r="F42" s="78">
        <f t="shared" si="1"/>
        <v>710.298</v>
      </c>
      <c r="G42" s="78">
        <f t="shared" si="1"/>
        <v>26.022</v>
      </c>
      <c r="H42" s="78">
        <f t="shared" si="1"/>
        <v>30.885799999999996</v>
      </c>
      <c r="I42" s="78">
        <f t="shared" si="1"/>
        <v>85.157</v>
      </c>
      <c r="J42" s="78">
        <f t="shared" si="1"/>
        <v>146.37199999999996</v>
      </c>
      <c r="K42" s="78">
        <f t="shared" si="1"/>
        <v>10.864000000000003</v>
      </c>
      <c r="L42" s="78">
        <f t="shared" si="1"/>
        <v>0.468</v>
      </c>
      <c r="M42" s="78">
        <f t="shared" si="1"/>
        <v>0.3244</v>
      </c>
      <c r="N42" s="78">
        <f t="shared" si="1"/>
        <v>42.074400000000004</v>
      </c>
      <c r="O42" s="63"/>
    </row>
    <row r="43" spans="1:15" ht="15">
      <c r="A43" s="72" t="s">
        <v>32</v>
      </c>
      <c r="B43" s="64"/>
      <c r="C43" s="64"/>
      <c r="D43" s="64"/>
      <c r="E43" s="64"/>
      <c r="F43" s="64"/>
      <c r="G43" s="64"/>
      <c r="H43" s="64"/>
      <c r="I43" s="73"/>
      <c r="J43" s="64"/>
      <c r="K43" s="64"/>
      <c r="L43" s="64"/>
      <c r="M43" s="64"/>
      <c r="N43" s="64"/>
      <c r="O43" s="74"/>
    </row>
    <row r="44" spans="1:15" ht="15">
      <c r="A44" s="201" t="s">
        <v>156</v>
      </c>
      <c r="B44" s="18" t="s">
        <v>45</v>
      </c>
      <c r="C44" s="103">
        <v>10</v>
      </c>
      <c r="D44" s="103">
        <v>10</v>
      </c>
      <c r="E44" s="200" t="s">
        <v>231</v>
      </c>
      <c r="F44" s="103">
        <f>$D$44*Таблица!D47</f>
        <v>15.700000000000001</v>
      </c>
      <c r="G44" s="103">
        <f>$D$44*Таблица!E47</f>
        <v>1.27</v>
      </c>
      <c r="H44" s="103">
        <f>$D$44*Таблица!F47</f>
        <v>1.1500000000000001</v>
      </c>
      <c r="I44" s="103">
        <f>$D$44*Таблица!G47</f>
        <v>0.07</v>
      </c>
      <c r="J44" s="103">
        <f>$D$44*Таблица!H47</f>
        <v>5.5</v>
      </c>
      <c r="K44" s="103">
        <f>$D$44*Таблица!I47</f>
        <v>0.27</v>
      </c>
      <c r="L44" s="103">
        <f>$D$44*Таблица!J47</f>
        <v>0.007</v>
      </c>
      <c r="M44" s="103">
        <f>$D$44*Таблица!K47</f>
        <v>0.044000000000000004</v>
      </c>
      <c r="N44" s="103">
        <f>$D$44*Таблица!L47</f>
        <v>0</v>
      </c>
      <c r="O44" s="193">
        <v>208</v>
      </c>
    </row>
    <row r="45" spans="1:15" ht="15">
      <c r="A45" s="201"/>
      <c r="B45" s="18" t="s">
        <v>157</v>
      </c>
      <c r="C45" s="103">
        <v>60</v>
      </c>
      <c r="D45" s="103">
        <v>60</v>
      </c>
      <c r="E45" s="200"/>
      <c r="F45" s="103">
        <v>21</v>
      </c>
      <c r="G45" s="103">
        <v>0.18</v>
      </c>
      <c r="H45" s="103">
        <v>0</v>
      </c>
      <c r="I45" s="103">
        <v>54</v>
      </c>
      <c r="J45" s="103">
        <v>2.7</v>
      </c>
      <c r="K45" s="103">
        <v>0</v>
      </c>
      <c r="L45" s="103">
        <v>0.18</v>
      </c>
      <c r="M45" s="103">
        <v>0.18</v>
      </c>
      <c r="N45" s="75">
        <v>11.4</v>
      </c>
      <c r="O45" s="195"/>
    </row>
    <row r="46" spans="1:15" ht="15">
      <c r="A46" s="201"/>
      <c r="B46" s="18" t="s">
        <v>43</v>
      </c>
      <c r="C46" s="103">
        <v>25</v>
      </c>
      <c r="D46" s="103">
        <v>25</v>
      </c>
      <c r="E46" s="200"/>
      <c r="F46" s="103">
        <f>$D$46*Таблица!D4</f>
        <v>83.5</v>
      </c>
      <c r="G46" s="103">
        <f>$D$46*Таблица!E4</f>
        <v>2.5749999999999997</v>
      </c>
      <c r="H46" s="103">
        <f>$D$46*Таблица!F4</f>
        <v>0.27499999999999997</v>
      </c>
      <c r="I46" s="103">
        <f>$D$46*Таблица!G4</f>
        <v>17.25</v>
      </c>
      <c r="J46" s="103">
        <f>$D$46*Таблица!H4</f>
        <v>4.5</v>
      </c>
      <c r="K46" s="103">
        <f>$D$46*Таблица!I4</f>
        <v>0.3</v>
      </c>
      <c r="L46" s="103">
        <f>$D$46*Таблица!J4</f>
        <v>0.042499999999999996</v>
      </c>
      <c r="M46" s="103">
        <f>$D$46*Таблица!K4</f>
        <v>0.02</v>
      </c>
      <c r="N46" s="75">
        <f>$D$46*Таблица!L4</f>
        <v>0</v>
      </c>
      <c r="O46" s="195"/>
    </row>
    <row r="47" spans="1:15" ht="15">
      <c r="A47" s="201"/>
      <c r="B47" s="18" t="s">
        <v>144</v>
      </c>
      <c r="C47" s="103">
        <v>18</v>
      </c>
      <c r="D47" s="103">
        <v>18</v>
      </c>
      <c r="E47" s="200"/>
      <c r="F47" s="103">
        <f>$D$47*Таблица!D20</f>
        <v>37.08</v>
      </c>
      <c r="G47" s="103">
        <f>$D$47*Таблица!E20</f>
        <v>0.504</v>
      </c>
      <c r="H47" s="103">
        <f>$D$47*Таблица!F20</f>
        <v>3.6</v>
      </c>
      <c r="I47" s="103">
        <f>$D$47*Таблица!G20</f>
        <v>0.5760000000000001</v>
      </c>
      <c r="J47" s="103">
        <f>$D$47*Таблица!H20</f>
        <v>32.4</v>
      </c>
      <c r="K47" s="103">
        <f>$D$47*Таблица!I20</f>
        <v>0.036000000000000004</v>
      </c>
      <c r="L47" s="103">
        <f>$D$47*Таблица!J20</f>
        <v>0.010799999999999999</v>
      </c>
      <c r="M47" s="103">
        <f>$D$47*Таблица!K20</f>
        <v>0.036000000000000004</v>
      </c>
      <c r="N47" s="75">
        <f>$D$47*Таблица!L20</f>
        <v>0.18</v>
      </c>
      <c r="O47" s="195"/>
    </row>
    <row r="48" spans="1:15" ht="15">
      <c r="A48" s="201"/>
      <c r="B48" s="18" t="s">
        <v>16</v>
      </c>
      <c r="C48" s="103">
        <v>2.4</v>
      </c>
      <c r="D48" s="103">
        <v>2.4</v>
      </c>
      <c r="E48" s="200"/>
      <c r="F48" s="103">
        <f>$D$48*Таблица!D24</f>
        <v>17.616</v>
      </c>
      <c r="G48" s="103">
        <f>$D$48*Таблица!E24</f>
        <v>0.0096</v>
      </c>
      <c r="H48" s="103">
        <f>$D$48*Таблица!F24</f>
        <v>1.884</v>
      </c>
      <c r="I48" s="103">
        <f>$D$48*Таблица!G24</f>
        <v>0.012</v>
      </c>
      <c r="J48" s="103">
        <f>$D$48*Таблица!H24</f>
        <v>0.576</v>
      </c>
      <c r="K48" s="103">
        <f>$D$48*Таблица!I24</f>
        <v>0.048</v>
      </c>
      <c r="L48" s="103">
        <f>$D$48*Таблица!J24</f>
        <v>0.0024</v>
      </c>
      <c r="M48" s="103">
        <f>$D$48*Таблица!K24</f>
        <v>0.0024</v>
      </c>
      <c r="N48" s="75">
        <f>$D$48*Таблица!L24</f>
        <v>0</v>
      </c>
      <c r="O48" s="195"/>
    </row>
    <row r="49" spans="1:15" ht="15">
      <c r="A49" s="201"/>
      <c r="B49" s="18" t="s">
        <v>17</v>
      </c>
      <c r="C49" s="103">
        <v>2</v>
      </c>
      <c r="D49" s="103">
        <v>2</v>
      </c>
      <c r="E49" s="200"/>
      <c r="F49" s="103">
        <v>10.4</v>
      </c>
      <c r="G49" s="103">
        <v>0.208</v>
      </c>
      <c r="H49" s="103">
        <v>0.234</v>
      </c>
      <c r="I49" s="103">
        <v>1.82</v>
      </c>
      <c r="J49" s="103">
        <v>0.52</v>
      </c>
      <c r="K49" s="103">
        <v>0.039</v>
      </c>
      <c r="L49" s="103">
        <v>0.00338</v>
      </c>
      <c r="M49" s="103">
        <v>0.00234</v>
      </c>
      <c r="N49" s="75">
        <f>$D$49*Таблица!L26</f>
        <v>0</v>
      </c>
      <c r="O49" s="194"/>
    </row>
    <row r="50" spans="1:15" ht="15">
      <c r="A50" s="204" t="s">
        <v>34</v>
      </c>
      <c r="B50" s="18" t="s">
        <v>35</v>
      </c>
      <c r="C50" s="103">
        <v>0.5</v>
      </c>
      <c r="D50" s="103">
        <v>0.5</v>
      </c>
      <c r="E50" s="209">
        <v>150</v>
      </c>
      <c r="F50" s="103">
        <f>Таблица!D60*2</f>
        <v>0.4</v>
      </c>
      <c r="G50" s="103">
        <f>Таблица!E60*2</f>
        <v>0.08</v>
      </c>
      <c r="H50" s="103">
        <f>Таблица!F60*2</f>
        <v>0</v>
      </c>
      <c r="I50" s="103">
        <f>Таблица!G60*2</f>
        <v>0.24</v>
      </c>
      <c r="J50" s="103">
        <f>Таблица!H60*2</f>
        <v>9.9</v>
      </c>
      <c r="K50" s="103">
        <f>Таблица!I60*2</f>
        <v>0</v>
      </c>
      <c r="L50" s="103">
        <f>Таблица!J60*2</f>
        <v>0.0014</v>
      </c>
      <c r="M50" s="103">
        <f>Таблица!K60*2</f>
        <v>0.002</v>
      </c>
      <c r="N50" s="103">
        <f>Таблица!L60*2</f>
        <v>0</v>
      </c>
      <c r="O50" s="237">
        <v>18</v>
      </c>
    </row>
    <row r="51" spans="1:15" ht="15">
      <c r="A51" s="205"/>
      <c r="B51" s="18" t="s">
        <v>17</v>
      </c>
      <c r="C51" s="103">
        <v>8</v>
      </c>
      <c r="D51" s="103">
        <v>8</v>
      </c>
      <c r="E51" s="210"/>
      <c r="F51" s="103">
        <f>$C$51*Таблица!D15</f>
        <v>30.32</v>
      </c>
      <c r="G51" s="103">
        <f>$C$51*Таблица!E15</f>
        <v>0</v>
      </c>
      <c r="H51" s="103">
        <f>$C$51*Таблица!F15</f>
        <v>0</v>
      </c>
      <c r="I51" s="103">
        <f>$C$51*Таблица!G15</f>
        <v>7.984</v>
      </c>
      <c r="J51" s="103">
        <f>$C$51*Таблица!H15</f>
        <v>0.16</v>
      </c>
      <c r="K51" s="103">
        <f>$C$51*Таблица!I15</f>
        <v>0.24</v>
      </c>
      <c r="L51" s="103">
        <f>$C$51*Таблица!J15</f>
        <v>0</v>
      </c>
      <c r="M51" s="103">
        <f>$C$51*Таблица!K15</f>
        <v>0</v>
      </c>
      <c r="N51" s="103">
        <f>$C$51*Таблица!L15</f>
        <v>0</v>
      </c>
      <c r="O51" s="238"/>
    </row>
    <row r="52" spans="1:15" s="15" customFormat="1" ht="14.25">
      <c r="A52" s="76" t="s">
        <v>37</v>
      </c>
      <c r="B52" s="63"/>
      <c r="C52" s="77"/>
      <c r="D52" s="77"/>
      <c r="E52" s="65">
        <v>270</v>
      </c>
      <c r="F52" s="78">
        <f aca="true" t="shared" si="2" ref="F52:N52">SUM(F44:F51)</f>
        <v>216.01600000000002</v>
      </c>
      <c r="G52" s="78">
        <f t="shared" si="2"/>
        <v>4.8266</v>
      </c>
      <c r="H52" s="78">
        <f t="shared" si="2"/>
        <v>7.143000000000001</v>
      </c>
      <c r="I52" s="78">
        <f t="shared" si="2"/>
        <v>81.95199999999997</v>
      </c>
      <c r="J52" s="78">
        <f t="shared" si="2"/>
        <v>56.25599999999999</v>
      </c>
      <c r="K52" s="78">
        <f t="shared" si="2"/>
        <v>0.9330000000000002</v>
      </c>
      <c r="L52" s="78">
        <f t="shared" si="2"/>
        <v>0.24748</v>
      </c>
      <c r="M52" s="78">
        <f t="shared" si="2"/>
        <v>0.28674000000000005</v>
      </c>
      <c r="N52" s="78">
        <f t="shared" si="2"/>
        <v>11.58</v>
      </c>
      <c r="O52" s="63"/>
    </row>
    <row r="53" spans="1:15" s="15" customFormat="1" ht="14.25">
      <c r="A53" s="76" t="s">
        <v>134</v>
      </c>
      <c r="B53" s="63"/>
      <c r="C53" s="77"/>
      <c r="D53" s="77"/>
      <c r="E53" s="65">
        <f>E16+E19+E42+E52</f>
        <v>1221</v>
      </c>
      <c r="F53" s="78">
        <f aca="true" t="shared" si="3" ref="F53:N53">F52+F42+F19+F16</f>
        <v>1336.188</v>
      </c>
      <c r="G53" s="78">
        <f t="shared" si="3"/>
        <v>46.194599999999994</v>
      </c>
      <c r="H53" s="78">
        <f t="shared" si="3"/>
        <v>55.3078</v>
      </c>
      <c r="I53" s="78">
        <f t="shared" si="3"/>
        <v>215.01979999999998</v>
      </c>
      <c r="J53" s="78">
        <f t="shared" si="3"/>
        <v>791.8399999999999</v>
      </c>
      <c r="K53" s="78">
        <f t="shared" si="3"/>
        <v>13.886000000000003</v>
      </c>
      <c r="L53" s="78">
        <f t="shared" si="3"/>
        <v>0.94298</v>
      </c>
      <c r="M53" s="78">
        <f t="shared" si="3"/>
        <v>1.15984</v>
      </c>
      <c r="N53" s="79">
        <f t="shared" si="3"/>
        <v>55.1204</v>
      </c>
      <c r="O53" s="63"/>
    </row>
    <row r="54" ht="15">
      <c r="A54" s="17"/>
    </row>
  </sheetData>
  <sheetProtection/>
  <mergeCells count="39">
    <mergeCell ref="O32:O37"/>
    <mergeCell ref="A13:A15"/>
    <mergeCell ref="E13:E15"/>
    <mergeCell ref="A6:A9"/>
    <mergeCell ref="E6:E9"/>
    <mergeCell ref="O21:O22"/>
    <mergeCell ref="A32:A37"/>
    <mergeCell ref="E32:E37"/>
    <mergeCell ref="O23:O31"/>
    <mergeCell ref="O50:O51"/>
    <mergeCell ref="A10:A12"/>
    <mergeCell ref="E10:E12"/>
    <mergeCell ref="A40:A41"/>
    <mergeCell ref="E40:E41"/>
    <mergeCell ref="A50:A51"/>
    <mergeCell ref="E50:E51"/>
    <mergeCell ref="E44:E49"/>
    <mergeCell ref="A23:A31"/>
    <mergeCell ref="E23:E31"/>
    <mergeCell ref="A38:A39"/>
    <mergeCell ref="E21:E22"/>
    <mergeCell ref="A21:A22"/>
    <mergeCell ref="B1:O1"/>
    <mergeCell ref="A3:A4"/>
    <mergeCell ref="B3:B4"/>
    <mergeCell ref="C3:C4"/>
    <mergeCell ref="D3:D4"/>
    <mergeCell ref="E3:E4"/>
    <mergeCell ref="F3:F4"/>
    <mergeCell ref="G3:I3"/>
    <mergeCell ref="O38:O39"/>
    <mergeCell ref="J3:N3"/>
    <mergeCell ref="O3:O4"/>
    <mergeCell ref="A44:A49"/>
    <mergeCell ref="O40:O41"/>
    <mergeCell ref="O44:O49"/>
    <mergeCell ref="O6:O9"/>
    <mergeCell ref="O10:O12"/>
    <mergeCell ref="O13:O15"/>
  </mergeCells>
  <hyperlinks>
    <hyperlink ref="O6:O9" r:id="rId1" display="Тех. карты док\74.doc"/>
    <hyperlink ref="O10:O12" r:id="rId2" display="Тех. карты док\3.doc"/>
    <hyperlink ref="O13:O15" r:id="rId3" display="Тех. карты док\264.doc"/>
    <hyperlink ref="O32:O37" r:id="rId4" display="Тех. карты док\128.doc"/>
    <hyperlink ref="O40:O41" r:id="rId5" display="Тех. карты док\274.doc"/>
    <hyperlink ref="O44:O49" r:id="rId6" display="Тех. карты док\206.doc"/>
    <hyperlink ref="O50:O51" r:id="rId7" display="Тех. карты док\258.doc"/>
    <hyperlink ref="O23:O31" r:id="rId8" display="Тех. карты док\99 м.docx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6" sqref="N6:N7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28125" style="1" customWidth="1"/>
    <col min="16" max="16384" width="9.140625" style="1" customWidth="1"/>
  </cols>
  <sheetData>
    <row r="1" spans="1:15" ht="15" customHeight="1">
      <c r="A1" s="8" t="s">
        <v>68</v>
      </c>
      <c r="B1" s="211" t="s">
        <v>213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ht="15">
      <c r="A2" s="2"/>
    </row>
    <row r="3" spans="1:15" ht="28.5" customHeight="1">
      <c r="A3" s="192" t="s">
        <v>1</v>
      </c>
      <c r="B3" s="192" t="s">
        <v>2</v>
      </c>
      <c r="C3" s="192" t="s">
        <v>3</v>
      </c>
      <c r="D3" s="192" t="s">
        <v>4</v>
      </c>
      <c r="E3" s="192" t="str">
        <f>'7 день'!E3:E4</f>
        <v>Выход блюда</v>
      </c>
      <c r="F3" s="192" t="str">
        <f>'7 день'!F3:F4</f>
        <v>Энергетическая ценность (Ккал)</v>
      </c>
      <c r="G3" s="192" t="str">
        <f>'7 день'!G3:I3</f>
        <v>Пищевые вещества (г)</v>
      </c>
      <c r="H3" s="192"/>
      <c r="I3" s="192"/>
      <c r="J3" s="192" t="str">
        <f>'7 день'!J3:N3</f>
        <v>Минеральные вещества и витамины</v>
      </c>
      <c r="K3" s="192"/>
      <c r="L3" s="192"/>
      <c r="M3" s="192"/>
      <c r="N3" s="192"/>
      <c r="O3" s="209" t="str">
        <f>'7 день'!O3:O4</f>
        <v>№ рецептуры</v>
      </c>
    </row>
    <row r="4" spans="1:15" ht="33.75" customHeight="1">
      <c r="A4" s="192"/>
      <c r="B4" s="192"/>
      <c r="C4" s="192"/>
      <c r="D4" s="192"/>
      <c r="E4" s="192"/>
      <c r="F4" s="192"/>
      <c r="G4" s="102" t="s">
        <v>11</v>
      </c>
      <c r="H4" s="102" t="s">
        <v>12</v>
      </c>
      <c r="I4" s="102" t="s">
        <v>13</v>
      </c>
      <c r="J4" s="102" t="s">
        <v>5</v>
      </c>
      <c r="K4" s="102" t="s">
        <v>6</v>
      </c>
      <c r="L4" s="102" t="s">
        <v>7</v>
      </c>
      <c r="M4" s="102" t="s">
        <v>8</v>
      </c>
      <c r="N4" s="102" t="s">
        <v>9</v>
      </c>
      <c r="O4" s="210"/>
    </row>
    <row r="5" spans="1:15" ht="15">
      <c r="A5" s="80" t="s">
        <v>14</v>
      </c>
      <c r="B5" s="81"/>
      <c r="C5" s="81"/>
      <c r="D5" s="81"/>
      <c r="E5" s="81"/>
      <c r="F5" s="81"/>
      <c r="G5" s="81"/>
      <c r="H5" s="81"/>
      <c r="I5" s="82"/>
      <c r="J5" s="81"/>
      <c r="K5" s="81"/>
      <c r="L5" s="81"/>
      <c r="M5" s="81"/>
      <c r="N5" s="81"/>
      <c r="O5" s="74"/>
    </row>
    <row r="6" spans="1:15" ht="15" customHeight="1">
      <c r="A6" s="201" t="s">
        <v>232</v>
      </c>
      <c r="B6" s="240" t="s">
        <v>66</v>
      </c>
      <c r="C6" s="209">
        <v>15</v>
      </c>
      <c r="D6" s="209">
        <v>15</v>
      </c>
      <c r="E6" s="200">
        <v>150</v>
      </c>
      <c r="F6" s="209">
        <v>45.75</v>
      </c>
      <c r="G6" s="209">
        <v>1.65</v>
      </c>
      <c r="H6" s="209">
        <v>0.93</v>
      </c>
      <c r="I6" s="209">
        <v>7.515</v>
      </c>
      <c r="J6" s="209">
        <v>7.8</v>
      </c>
      <c r="K6" s="209">
        <v>1.17</v>
      </c>
      <c r="L6" s="209">
        <v>0.0675</v>
      </c>
      <c r="M6" s="209">
        <v>0.015</v>
      </c>
      <c r="N6" s="209">
        <v>0</v>
      </c>
      <c r="O6" s="193">
        <v>169</v>
      </c>
    </row>
    <row r="7" spans="1:15" ht="15">
      <c r="A7" s="201"/>
      <c r="B7" s="241"/>
      <c r="C7" s="210"/>
      <c r="D7" s="210"/>
      <c r="E7" s="200"/>
      <c r="F7" s="210"/>
      <c r="G7" s="210"/>
      <c r="H7" s="210"/>
      <c r="I7" s="210"/>
      <c r="J7" s="210"/>
      <c r="K7" s="210"/>
      <c r="L7" s="210"/>
      <c r="M7" s="210"/>
      <c r="N7" s="210"/>
      <c r="O7" s="195"/>
    </row>
    <row r="8" spans="1:15" ht="30">
      <c r="A8" s="201"/>
      <c r="B8" s="19" t="s">
        <v>141</v>
      </c>
      <c r="C8" s="103">
        <v>30</v>
      </c>
      <c r="D8" s="103">
        <v>30</v>
      </c>
      <c r="E8" s="200"/>
      <c r="F8" s="103">
        <f>$D$8*Таблица!D19</f>
        <v>15.600000000000001</v>
      </c>
      <c r="G8" s="103">
        <f>$D$8*Таблица!E19</f>
        <v>0.84</v>
      </c>
      <c r="H8" s="103">
        <f>$D$8*Таблица!F19</f>
        <v>0.75</v>
      </c>
      <c r="I8" s="103">
        <f>$D$8*Таблица!G19</f>
        <v>1.41</v>
      </c>
      <c r="J8" s="103">
        <f>$D$8*Таблица!H19</f>
        <v>36.3</v>
      </c>
      <c r="K8" s="103">
        <f>$D$8*Таблица!I19</f>
        <v>0.03</v>
      </c>
      <c r="L8" s="103">
        <f>$D$8*Таблица!J19</f>
        <v>0.009</v>
      </c>
      <c r="M8" s="103">
        <f>$D$8*Таблица!K19</f>
        <v>0.039</v>
      </c>
      <c r="N8" s="75">
        <f>$D$8*Таблица!L19</f>
        <v>0.03</v>
      </c>
      <c r="O8" s="195"/>
    </row>
    <row r="9" spans="1:15" ht="15">
      <c r="A9" s="201"/>
      <c r="B9" s="19" t="s">
        <v>16</v>
      </c>
      <c r="C9" s="103">
        <v>3</v>
      </c>
      <c r="D9" s="103">
        <v>3</v>
      </c>
      <c r="E9" s="200"/>
      <c r="F9" s="103">
        <f>$D$9*Таблица!D24</f>
        <v>22.02</v>
      </c>
      <c r="G9" s="103">
        <f>$D$9*Таблица!E24</f>
        <v>0.012</v>
      </c>
      <c r="H9" s="103">
        <f>$D$9*Таблица!F24</f>
        <v>2.355</v>
      </c>
      <c r="I9" s="103">
        <f>$D$9*Таблица!G24</f>
        <v>0.015</v>
      </c>
      <c r="J9" s="103">
        <f>$D$9*Таблица!H24</f>
        <v>0.72</v>
      </c>
      <c r="K9" s="103">
        <f>$D$9*Таблица!I24</f>
        <v>0.06</v>
      </c>
      <c r="L9" s="103">
        <f>$D$9*Таблица!J24</f>
        <v>0.003</v>
      </c>
      <c r="M9" s="103">
        <f>$D$9*Таблица!K24</f>
        <v>0.003</v>
      </c>
      <c r="N9" s="75">
        <f>$D$9*Таблица!L24</f>
        <v>0</v>
      </c>
      <c r="O9" s="194"/>
    </row>
    <row r="10" spans="1:15" ht="30">
      <c r="A10" s="201" t="s">
        <v>152</v>
      </c>
      <c r="B10" s="18" t="s">
        <v>29</v>
      </c>
      <c r="C10" s="103">
        <v>10</v>
      </c>
      <c r="D10" s="103">
        <v>10</v>
      </c>
      <c r="E10" s="212" t="s">
        <v>209</v>
      </c>
      <c r="F10" s="103">
        <f>$D$10*Таблица!D2</f>
        <v>26.200000000000003</v>
      </c>
      <c r="G10" s="103">
        <f>$D$10*Таблица!E2</f>
        <v>0.77</v>
      </c>
      <c r="H10" s="103">
        <f>$D$10*Таблица!F2</f>
        <v>0.3</v>
      </c>
      <c r="I10" s="103">
        <f>$D$10*Таблица!G2</f>
        <v>4.98</v>
      </c>
      <c r="J10" s="103">
        <f>$D$10*Таблица!H2</f>
        <v>2</v>
      </c>
      <c r="K10" s="103">
        <f>$D$10*Таблица!I2</f>
        <v>0.09</v>
      </c>
      <c r="L10" s="103">
        <f>$D$10*Таблица!J2</f>
        <v>0.011000000000000001</v>
      </c>
      <c r="M10" s="103">
        <f>$D$10*Таблица!K2</f>
        <v>0.008</v>
      </c>
      <c r="N10" s="75">
        <f>$D$10*Таблица!L2</f>
        <v>0</v>
      </c>
      <c r="O10" s="193">
        <v>1</v>
      </c>
    </row>
    <row r="11" spans="1:15" ht="15">
      <c r="A11" s="201"/>
      <c r="B11" s="18" t="s">
        <v>16</v>
      </c>
      <c r="C11" s="103">
        <v>3</v>
      </c>
      <c r="D11" s="103">
        <v>3</v>
      </c>
      <c r="E11" s="212"/>
      <c r="F11" s="103">
        <f>$D$11*Таблица!D24</f>
        <v>22.02</v>
      </c>
      <c r="G11" s="103">
        <f>$D$11*Таблица!E24</f>
        <v>0.012</v>
      </c>
      <c r="H11" s="103">
        <f>$D$11*Таблица!F24</f>
        <v>2.355</v>
      </c>
      <c r="I11" s="103">
        <f>$D$11*Таблица!G24</f>
        <v>0.015</v>
      </c>
      <c r="J11" s="103">
        <f>$D$11*Таблица!H24</f>
        <v>0.72</v>
      </c>
      <c r="K11" s="103">
        <f>$D$11*Таблица!I24</f>
        <v>0.06</v>
      </c>
      <c r="L11" s="103">
        <f>$D$11*Таблица!J24</f>
        <v>0.003</v>
      </c>
      <c r="M11" s="103">
        <f>$D$11*Таблица!K24</f>
        <v>0.003</v>
      </c>
      <c r="N11" s="75">
        <f>$D$11*Таблица!L24</f>
        <v>0</v>
      </c>
      <c r="O11" s="194"/>
    </row>
    <row r="12" spans="1:15" ht="30">
      <c r="A12" s="201" t="s">
        <v>202</v>
      </c>
      <c r="B12" s="18" t="s">
        <v>138</v>
      </c>
      <c r="C12" s="103">
        <v>1.5</v>
      </c>
      <c r="D12" s="103">
        <v>1.5</v>
      </c>
      <c r="E12" s="206">
        <v>150</v>
      </c>
      <c r="F12" s="103">
        <f>$D$12*Таблица!D62</f>
        <v>0</v>
      </c>
      <c r="G12" s="103">
        <f>$D$12*Таблица!E62</f>
        <v>0</v>
      </c>
      <c r="H12" s="103">
        <f>$D$12*Таблица!F62</f>
        <v>0</v>
      </c>
      <c r="I12" s="103">
        <f>$D$12*Таблица!G62</f>
        <v>0</v>
      </c>
      <c r="J12" s="103">
        <f>$D$12*Таблица!H62</f>
        <v>0.735</v>
      </c>
      <c r="K12" s="103">
        <f>$D$12*Таблица!I62</f>
        <v>0.0045000000000000005</v>
      </c>
      <c r="L12" s="103">
        <f>$D$12*Таблица!J62</f>
        <v>0.00030000000000000003</v>
      </c>
      <c r="M12" s="103">
        <f>$D$12*Таблица!K62</f>
        <v>0.0009</v>
      </c>
      <c r="N12" s="75">
        <f>$D$12*Таблица!L62</f>
        <v>0.003</v>
      </c>
      <c r="O12" s="193">
        <v>432</v>
      </c>
    </row>
    <row r="13" spans="1:15" ht="15">
      <c r="A13" s="201"/>
      <c r="B13" s="18" t="s">
        <v>17</v>
      </c>
      <c r="C13" s="103">
        <v>9.6</v>
      </c>
      <c r="D13" s="103">
        <v>9.6</v>
      </c>
      <c r="E13" s="207"/>
      <c r="F13" s="103">
        <f>$D$13*Таблица!D15</f>
        <v>36.384</v>
      </c>
      <c r="G13" s="103">
        <f>$D$13*Таблица!E15</f>
        <v>0</v>
      </c>
      <c r="H13" s="103">
        <f>$D$13*Таблица!F15</f>
        <v>0</v>
      </c>
      <c r="I13" s="103">
        <f>$D$13*Таблица!G15</f>
        <v>9.5808</v>
      </c>
      <c r="J13" s="103">
        <f>$D$13*Таблица!H15</f>
        <v>0.192</v>
      </c>
      <c r="K13" s="103">
        <f>$D$13*Таблица!I15</f>
        <v>0.288</v>
      </c>
      <c r="L13" s="103">
        <f>$D$13*Таблица!J15</f>
        <v>0</v>
      </c>
      <c r="M13" s="103">
        <f>$D$13*Таблица!K15</f>
        <v>0</v>
      </c>
      <c r="N13" s="75">
        <f>$D$13*Таблица!L15</f>
        <v>0</v>
      </c>
      <c r="O13" s="194"/>
    </row>
    <row r="14" spans="1:15" s="15" customFormat="1" ht="14.25">
      <c r="A14" s="76" t="s">
        <v>37</v>
      </c>
      <c r="B14" s="63"/>
      <c r="C14" s="77"/>
      <c r="D14" s="77"/>
      <c r="E14" s="65">
        <f>E6+E12+13</f>
        <v>313</v>
      </c>
      <c r="F14" s="78">
        <f aca="true" t="shared" si="0" ref="F14:N14">SUM(F6:F13)</f>
        <v>167.974</v>
      </c>
      <c r="G14" s="78">
        <f t="shared" si="0"/>
        <v>3.284</v>
      </c>
      <c r="H14" s="78">
        <f t="shared" si="0"/>
        <v>6.6899999999999995</v>
      </c>
      <c r="I14" s="78">
        <f t="shared" si="0"/>
        <v>23.5158</v>
      </c>
      <c r="J14" s="78">
        <f t="shared" si="0"/>
        <v>48.46699999999999</v>
      </c>
      <c r="K14" s="78">
        <f t="shared" si="0"/>
        <v>1.7025000000000001</v>
      </c>
      <c r="L14" s="78">
        <f t="shared" si="0"/>
        <v>0.0938</v>
      </c>
      <c r="M14" s="78">
        <f t="shared" si="0"/>
        <v>0.0689</v>
      </c>
      <c r="N14" s="79">
        <f t="shared" si="0"/>
        <v>0.033</v>
      </c>
      <c r="O14" s="63"/>
    </row>
    <row r="15" spans="1:15" ht="15">
      <c r="A15" s="72" t="s">
        <v>19</v>
      </c>
      <c r="B15" s="64"/>
      <c r="C15" s="86"/>
      <c r="D15" s="86"/>
      <c r="E15" s="64"/>
      <c r="F15" s="64"/>
      <c r="G15" s="64"/>
      <c r="H15" s="64"/>
      <c r="I15" s="73"/>
      <c r="J15" s="64"/>
      <c r="K15" s="64"/>
      <c r="L15" s="64"/>
      <c r="M15" s="64"/>
      <c r="N15" s="64"/>
      <c r="O15" s="74"/>
    </row>
    <row r="16" spans="1:15" ht="30">
      <c r="A16" s="106" t="s">
        <v>53</v>
      </c>
      <c r="B16" s="18" t="s">
        <v>139</v>
      </c>
      <c r="C16" s="103">
        <v>160</v>
      </c>
      <c r="D16" s="103">
        <v>160</v>
      </c>
      <c r="E16" s="103">
        <v>160</v>
      </c>
      <c r="F16" s="103">
        <f>$D$16*Таблица!D54</f>
        <v>60.8</v>
      </c>
      <c r="G16" s="103">
        <f>$D$16*Таблица!E54</f>
        <v>0.8</v>
      </c>
      <c r="H16" s="103">
        <f>$D$16*Таблица!F54</f>
        <v>0</v>
      </c>
      <c r="I16" s="103">
        <f>$D$16*Таблица!G54</f>
        <v>14.559999999999999</v>
      </c>
      <c r="J16" s="103">
        <f>$D$16*Таблица!H54</f>
        <v>12.8</v>
      </c>
      <c r="K16" s="103">
        <f>$D$16*Таблица!I54</f>
        <v>0.48</v>
      </c>
      <c r="L16" s="103">
        <f>$D$16*Таблица!J54</f>
        <v>0.128</v>
      </c>
      <c r="M16" s="103">
        <f>$D$16*Таблица!K54</f>
        <v>0.047999999999999994</v>
      </c>
      <c r="N16" s="75">
        <f>$D$16*Таблица!L54</f>
        <v>32</v>
      </c>
      <c r="O16" s="153">
        <v>415</v>
      </c>
    </row>
    <row r="17" spans="1:15" s="15" customFormat="1" ht="14.25">
      <c r="A17" s="76" t="s">
        <v>37</v>
      </c>
      <c r="B17" s="63"/>
      <c r="C17" s="77"/>
      <c r="D17" s="77"/>
      <c r="E17" s="65">
        <f>E16</f>
        <v>160</v>
      </c>
      <c r="F17" s="78">
        <f aca="true" t="shared" si="1" ref="F17:N17">SUM(F16)</f>
        <v>60.8</v>
      </c>
      <c r="G17" s="78">
        <f t="shared" si="1"/>
        <v>0.8</v>
      </c>
      <c r="H17" s="78">
        <f t="shared" si="1"/>
        <v>0</v>
      </c>
      <c r="I17" s="78">
        <f t="shared" si="1"/>
        <v>14.559999999999999</v>
      </c>
      <c r="J17" s="78">
        <f t="shared" si="1"/>
        <v>12.8</v>
      </c>
      <c r="K17" s="78">
        <f t="shared" si="1"/>
        <v>0.48</v>
      </c>
      <c r="L17" s="78">
        <f t="shared" si="1"/>
        <v>0.128</v>
      </c>
      <c r="M17" s="78">
        <f t="shared" si="1"/>
        <v>0.047999999999999994</v>
      </c>
      <c r="N17" s="79">
        <f t="shared" si="1"/>
        <v>32</v>
      </c>
      <c r="O17" s="63"/>
    </row>
    <row r="18" spans="1:15" ht="15">
      <c r="A18" s="72" t="s">
        <v>21</v>
      </c>
      <c r="B18" s="64"/>
      <c r="C18" s="86"/>
      <c r="D18" s="86"/>
      <c r="E18" s="64"/>
      <c r="F18" s="64"/>
      <c r="G18" s="64"/>
      <c r="H18" s="64"/>
      <c r="I18" s="73"/>
      <c r="J18" s="64"/>
      <c r="K18" s="64"/>
      <c r="L18" s="64"/>
      <c r="M18" s="64"/>
      <c r="N18" s="64"/>
      <c r="O18" s="74"/>
    </row>
    <row r="19" spans="1:15" ht="19.5" customHeight="1">
      <c r="A19" s="204" t="s">
        <v>264</v>
      </c>
      <c r="B19" s="83" t="s">
        <v>229</v>
      </c>
      <c r="C19" s="103">
        <v>35</v>
      </c>
      <c r="D19" s="103">
        <v>29</v>
      </c>
      <c r="E19" s="192">
        <v>30</v>
      </c>
      <c r="F19" s="103">
        <v>4.057</v>
      </c>
      <c r="G19" s="103">
        <v>0.232</v>
      </c>
      <c r="H19" s="103">
        <v>0.029</v>
      </c>
      <c r="I19" s="103">
        <v>0.985</v>
      </c>
      <c r="J19" s="103">
        <v>6.66</v>
      </c>
      <c r="K19" s="103">
        <v>0.26</v>
      </c>
      <c r="L19" s="103">
        <v>0.0087</v>
      </c>
      <c r="M19" s="103">
        <v>0.00116</v>
      </c>
      <c r="N19" s="103">
        <v>2.9</v>
      </c>
      <c r="O19" s="196">
        <v>12</v>
      </c>
    </row>
    <row r="20" spans="1:15" ht="27.75" customHeight="1">
      <c r="A20" s="205"/>
      <c r="B20" s="83" t="s">
        <v>23</v>
      </c>
      <c r="C20" s="103">
        <v>1</v>
      </c>
      <c r="D20" s="103">
        <v>1</v>
      </c>
      <c r="E20" s="242"/>
      <c r="F20" s="103">
        <v>8.99</v>
      </c>
      <c r="G20" s="103">
        <v>0</v>
      </c>
      <c r="H20" s="103">
        <v>0.999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96"/>
    </row>
    <row r="21" spans="1:15" ht="15" customHeight="1">
      <c r="A21" s="201" t="s">
        <v>253</v>
      </c>
      <c r="B21" s="18" t="s">
        <v>61</v>
      </c>
      <c r="C21" s="103">
        <v>5</v>
      </c>
      <c r="D21" s="103">
        <v>5</v>
      </c>
      <c r="E21" s="200">
        <v>150</v>
      </c>
      <c r="F21" s="103">
        <v>16.85</v>
      </c>
      <c r="G21" s="103">
        <v>1.15</v>
      </c>
      <c r="H21" s="103">
        <v>0.08</v>
      </c>
      <c r="I21" s="103">
        <v>2.885</v>
      </c>
      <c r="J21" s="103">
        <v>0.4</v>
      </c>
      <c r="K21" s="103">
        <v>0.35</v>
      </c>
      <c r="L21" s="103">
        <v>0.045</v>
      </c>
      <c r="M21" s="103">
        <v>0.09</v>
      </c>
      <c r="N21" s="75">
        <v>0</v>
      </c>
      <c r="O21" s="220" t="s">
        <v>277</v>
      </c>
    </row>
    <row r="22" spans="1:15" ht="15">
      <c r="A22" s="201"/>
      <c r="B22" s="18" t="s">
        <v>26</v>
      </c>
      <c r="C22" s="103">
        <v>60</v>
      </c>
      <c r="D22" s="103">
        <v>60</v>
      </c>
      <c r="E22" s="200"/>
      <c r="F22" s="103">
        <f>$D$22*Таблица!D34</f>
        <v>48</v>
      </c>
      <c r="G22" s="103">
        <f>$D$22*Таблица!E34</f>
        <v>1.2</v>
      </c>
      <c r="H22" s="103">
        <f>$D$22*Таблица!F34</f>
        <v>0.24</v>
      </c>
      <c r="I22" s="103">
        <f>$D$22*Таблица!G34</f>
        <v>10.379999999999999</v>
      </c>
      <c r="J22" s="103">
        <f>$D$22*Таблица!H34</f>
        <v>6</v>
      </c>
      <c r="K22" s="103">
        <f>$D$22*Таблица!I34</f>
        <v>0.5399999999999999</v>
      </c>
      <c r="L22" s="103">
        <f>$D$22*Таблица!J34</f>
        <v>0.072</v>
      </c>
      <c r="M22" s="103">
        <f>$D$22*Таблица!K34</f>
        <v>0.03</v>
      </c>
      <c r="N22" s="75">
        <f>$D$22*Таблица!L34</f>
        <v>12</v>
      </c>
      <c r="O22" s="221"/>
    </row>
    <row r="23" spans="1:15" ht="15">
      <c r="A23" s="201"/>
      <c r="B23" s="18" t="s">
        <v>237</v>
      </c>
      <c r="C23" s="103">
        <v>26</v>
      </c>
      <c r="D23" s="103">
        <v>20</v>
      </c>
      <c r="E23" s="200"/>
      <c r="F23" s="103">
        <v>48.2</v>
      </c>
      <c r="G23" s="103">
        <v>3.64</v>
      </c>
      <c r="H23" s="103">
        <v>3.68</v>
      </c>
      <c r="I23" s="103">
        <v>0.14</v>
      </c>
      <c r="J23" s="103">
        <v>3.2</v>
      </c>
      <c r="K23" s="103">
        <v>0.6</v>
      </c>
      <c r="L23" s="103">
        <v>0.014</v>
      </c>
      <c r="M23" s="103">
        <v>0.03</v>
      </c>
      <c r="N23" s="75">
        <f>$D$23*Таблица!L45</f>
        <v>0</v>
      </c>
      <c r="O23" s="221"/>
    </row>
    <row r="24" spans="1:15" ht="15">
      <c r="A24" s="201"/>
      <c r="B24" s="18" t="s">
        <v>24</v>
      </c>
      <c r="C24" s="103">
        <v>20</v>
      </c>
      <c r="D24" s="103">
        <v>20</v>
      </c>
      <c r="E24" s="200"/>
      <c r="F24" s="103">
        <f>$D$24*Таблица!D29</f>
        <v>8.2</v>
      </c>
      <c r="G24" s="103">
        <f>$D$24*Таблица!E29</f>
        <v>0.28</v>
      </c>
      <c r="H24" s="103">
        <f>$D$24*Таблица!F29</f>
        <v>0</v>
      </c>
      <c r="I24" s="103">
        <f>$D$24*Таблица!G29</f>
        <v>1.8199999999999998</v>
      </c>
      <c r="J24" s="103">
        <f>$D$24*Таблица!H29</f>
        <v>6.2</v>
      </c>
      <c r="K24" s="103">
        <f>$D$24*Таблица!I29</f>
        <v>0.16</v>
      </c>
      <c r="L24" s="103">
        <f>$D$24*Таблица!J29</f>
        <v>0.01</v>
      </c>
      <c r="M24" s="103">
        <f>$D$24*Таблица!K29</f>
        <v>0.004</v>
      </c>
      <c r="N24" s="75">
        <f>$D$24*Таблица!L29</f>
        <v>2</v>
      </c>
      <c r="O24" s="221"/>
    </row>
    <row r="25" spans="1:15" ht="15">
      <c r="A25" s="201"/>
      <c r="B25" s="18" t="s">
        <v>25</v>
      </c>
      <c r="C25" s="103">
        <v>20</v>
      </c>
      <c r="D25" s="103">
        <v>20</v>
      </c>
      <c r="E25" s="200"/>
      <c r="F25" s="103">
        <f>$D$25*Таблица!D30</f>
        <v>6.800000000000001</v>
      </c>
      <c r="G25" s="103">
        <f>$D$25*Таблица!E30</f>
        <v>0.26</v>
      </c>
      <c r="H25" s="103">
        <f>$D$25*Таблица!F30</f>
        <v>0.02</v>
      </c>
      <c r="I25" s="103">
        <f>$D$25*Таблица!G30</f>
        <v>1.6800000000000002</v>
      </c>
      <c r="J25" s="103">
        <f>$D$25*Таблица!H30</f>
        <v>10.2</v>
      </c>
      <c r="K25" s="103">
        <f>$D$25*Таблица!I30</f>
        <v>0.24</v>
      </c>
      <c r="L25" s="103">
        <f>$D$25*Таблица!J30</f>
        <v>0.011999999999999999</v>
      </c>
      <c r="M25" s="103">
        <f>$D$25*Таблица!K30</f>
        <v>0.014</v>
      </c>
      <c r="N25" s="75">
        <f>$D$25*Таблица!L30</f>
        <v>1</v>
      </c>
      <c r="O25" s="221"/>
    </row>
    <row r="26" spans="1:15" ht="15">
      <c r="A26" s="201"/>
      <c r="B26" s="18" t="s">
        <v>16</v>
      </c>
      <c r="C26" s="103">
        <v>2</v>
      </c>
      <c r="D26" s="103">
        <v>2</v>
      </c>
      <c r="E26" s="200"/>
      <c r="F26" s="103">
        <f>$D$26*Таблица!D24</f>
        <v>14.68</v>
      </c>
      <c r="G26" s="103">
        <f>$D$26*Таблица!E24</f>
        <v>0.008</v>
      </c>
      <c r="H26" s="103">
        <f>$D$26*Таблица!F24</f>
        <v>1.57</v>
      </c>
      <c r="I26" s="103">
        <f>$D$26*Таблица!G24</f>
        <v>0.01</v>
      </c>
      <c r="J26" s="103">
        <f>$D$26*Таблица!H24</f>
        <v>0.48</v>
      </c>
      <c r="K26" s="103">
        <f>$D$26*Таблица!I24</f>
        <v>0.04</v>
      </c>
      <c r="L26" s="103">
        <f>$D$26*Таблица!J24</f>
        <v>0.002</v>
      </c>
      <c r="M26" s="103">
        <f>$D$26*Таблица!K24</f>
        <v>0.002</v>
      </c>
      <c r="N26" s="75">
        <f>$D$26*Таблица!L24</f>
        <v>0</v>
      </c>
      <c r="O26" s="221"/>
    </row>
    <row r="27" spans="1:15" ht="15">
      <c r="A27" s="201"/>
      <c r="B27" s="18" t="s">
        <v>23</v>
      </c>
      <c r="C27" s="103">
        <v>2</v>
      </c>
      <c r="D27" s="103">
        <v>2</v>
      </c>
      <c r="E27" s="200"/>
      <c r="F27" s="103">
        <f>$D$27*Таблица!D26</f>
        <v>17.98</v>
      </c>
      <c r="G27" s="103">
        <f>$D$27*Таблица!E26</f>
        <v>0</v>
      </c>
      <c r="H27" s="103">
        <f>$D$27*Таблица!F26</f>
        <v>1.998</v>
      </c>
      <c r="I27" s="103">
        <f>$D$27*Таблица!G26</f>
        <v>0</v>
      </c>
      <c r="J27" s="103">
        <f>$D$27*Таблица!H26</f>
        <v>0</v>
      </c>
      <c r="K27" s="103">
        <f>$D$27*Таблица!I26</f>
        <v>0</v>
      </c>
      <c r="L27" s="103">
        <f>$D$27*Таблица!J26</f>
        <v>0</v>
      </c>
      <c r="M27" s="103">
        <f>$D$27*Таблица!K26</f>
        <v>0</v>
      </c>
      <c r="N27" s="75">
        <f>$D$27*Таблица!L26</f>
        <v>0</v>
      </c>
      <c r="O27" s="222"/>
    </row>
    <row r="28" spans="1:15" ht="30">
      <c r="A28" s="201" t="s">
        <v>55</v>
      </c>
      <c r="B28" s="18" t="s">
        <v>29</v>
      </c>
      <c r="C28" s="103">
        <v>10</v>
      </c>
      <c r="D28" s="103">
        <v>10</v>
      </c>
      <c r="E28" s="200">
        <v>60</v>
      </c>
      <c r="F28" s="103">
        <f>$D$28*Таблица!D2</f>
        <v>26.200000000000003</v>
      </c>
      <c r="G28" s="103">
        <f>$D$28*Таблица!E2</f>
        <v>0.77</v>
      </c>
      <c r="H28" s="103">
        <f>$D$28*Таблица!F2</f>
        <v>0.3</v>
      </c>
      <c r="I28" s="103">
        <f>$D$28*Таблица!G2</f>
        <v>4.98</v>
      </c>
      <c r="J28" s="103">
        <f>$D$28*Таблица!H2</f>
        <v>2</v>
      </c>
      <c r="K28" s="103">
        <f>$D$28*Таблица!I2</f>
        <v>0.09</v>
      </c>
      <c r="L28" s="103">
        <f>$D$28*Таблица!J2</f>
        <v>0.011000000000000001</v>
      </c>
      <c r="M28" s="103">
        <f>$D$28*Таблица!K2</f>
        <v>0.008</v>
      </c>
      <c r="N28" s="75">
        <f>$D$28*Таблица!L2</f>
        <v>0</v>
      </c>
      <c r="O28" s="193">
        <v>81</v>
      </c>
    </row>
    <row r="29" spans="1:15" ht="15">
      <c r="A29" s="201"/>
      <c r="B29" s="18" t="s">
        <v>45</v>
      </c>
      <c r="C29" s="103">
        <v>5</v>
      </c>
      <c r="D29" s="103">
        <v>5</v>
      </c>
      <c r="E29" s="200"/>
      <c r="F29" s="103">
        <f>$D$29*Таблица!D47</f>
        <v>7.8500000000000005</v>
      </c>
      <c r="G29" s="103">
        <f>$D$29*Таблица!E47</f>
        <v>0.635</v>
      </c>
      <c r="H29" s="103">
        <f>$D$29*Таблица!F47</f>
        <v>0.5750000000000001</v>
      </c>
      <c r="I29" s="103">
        <f>$D$29*Таблица!G47</f>
        <v>0.035</v>
      </c>
      <c r="J29" s="103">
        <f>$D$29*Таблица!H47</f>
        <v>2.75</v>
      </c>
      <c r="K29" s="103">
        <f>$D$29*Таблица!I47</f>
        <v>0.135</v>
      </c>
      <c r="L29" s="103">
        <f>$D$29*Таблица!J47</f>
        <v>0.0035</v>
      </c>
      <c r="M29" s="103">
        <f>$D$29*Таблица!K47</f>
        <v>0.022000000000000002</v>
      </c>
      <c r="N29" s="103">
        <f>$D$29*Таблица!L47</f>
        <v>0</v>
      </c>
      <c r="O29" s="195"/>
    </row>
    <row r="30" spans="1:15" ht="30">
      <c r="A30" s="201"/>
      <c r="B30" s="18" t="s">
        <v>140</v>
      </c>
      <c r="C30" s="103">
        <v>128</v>
      </c>
      <c r="D30" s="103">
        <v>128</v>
      </c>
      <c r="E30" s="200"/>
      <c r="F30" s="103">
        <f>$D$30*Таблица!D48</f>
        <v>92.16</v>
      </c>
      <c r="G30" s="103">
        <f>$D$30*Таблица!E48</f>
        <v>20.352</v>
      </c>
      <c r="H30" s="103">
        <f>$D$30*Таблица!F48</f>
        <v>1.152</v>
      </c>
      <c r="I30" s="103">
        <f>$D$30*Таблица!G48</f>
        <v>0</v>
      </c>
      <c r="J30" s="103">
        <f>$D$30*Таблица!H48</f>
        <v>0</v>
      </c>
      <c r="K30" s="103">
        <f>$D$30*Таблица!I48</f>
        <v>1.024</v>
      </c>
      <c r="L30" s="103">
        <f>$D$30*Таблица!J48</f>
        <v>0.1024</v>
      </c>
      <c r="M30" s="103">
        <f>$D$30*Таблица!K48</f>
        <v>0.2048</v>
      </c>
      <c r="N30" s="75">
        <f>$D$30*Таблица!L48</f>
        <v>0</v>
      </c>
      <c r="O30" s="195"/>
    </row>
    <row r="31" spans="1:15" ht="15">
      <c r="A31" s="201"/>
      <c r="B31" s="18" t="s">
        <v>23</v>
      </c>
      <c r="C31" s="103">
        <v>1.2</v>
      </c>
      <c r="D31" s="103">
        <v>1.2</v>
      </c>
      <c r="E31" s="200"/>
      <c r="F31" s="103">
        <f>$D$31*Таблица!D26</f>
        <v>10.788</v>
      </c>
      <c r="G31" s="103">
        <f>$D$31*Таблица!E26</f>
        <v>0</v>
      </c>
      <c r="H31" s="103">
        <f>$D$31*Таблица!F26</f>
        <v>1.1987999999999999</v>
      </c>
      <c r="I31" s="103">
        <f>$D$31*Таблица!G26</f>
        <v>0</v>
      </c>
      <c r="J31" s="103">
        <f>$D$31*Таблица!H26</f>
        <v>0</v>
      </c>
      <c r="K31" s="103">
        <f>$D$31*Таблица!I26</f>
        <v>0</v>
      </c>
      <c r="L31" s="103">
        <f>$D$31*Таблица!J26</f>
        <v>0</v>
      </c>
      <c r="M31" s="103">
        <f>$D$31*Таблица!K26</f>
        <v>0</v>
      </c>
      <c r="N31" s="75">
        <f>$D$31*Таблица!L26</f>
        <v>0</v>
      </c>
      <c r="O31" s="194"/>
    </row>
    <row r="32" spans="1:15" ht="15">
      <c r="A32" s="201" t="s">
        <v>207</v>
      </c>
      <c r="B32" s="18" t="s">
        <v>25</v>
      </c>
      <c r="C32" s="103">
        <v>10</v>
      </c>
      <c r="D32" s="103">
        <v>10</v>
      </c>
      <c r="E32" s="200">
        <v>20</v>
      </c>
      <c r="F32" s="103">
        <f>$D$32*Таблица!D30</f>
        <v>3.4000000000000004</v>
      </c>
      <c r="G32" s="103">
        <f>$D$32*Таблица!E30</f>
        <v>0.13</v>
      </c>
      <c r="H32" s="103">
        <f>$D$32*Таблица!F30</f>
        <v>0.01</v>
      </c>
      <c r="I32" s="103">
        <f>$D$32*Таблица!G30</f>
        <v>0.8400000000000001</v>
      </c>
      <c r="J32" s="103">
        <f>$D$32*Таблица!H30</f>
        <v>5.1</v>
      </c>
      <c r="K32" s="103">
        <f>$D$32*Таблица!I30</f>
        <v>0.12</v>
      </c>
      <c r="L32" s="103">
        <f>$D$32*Таблица!J30</f>
        <v>0.005999999999999999</v>
      </c>
      <c r="M32" s="103">
        <f>$D$32*Таблица!K30</f>
        <v>0.007</v>
      </c>
      <c r="N32" s="75">
        <f>$D$32*Таблица!L30</f>
        <v>0.5</v>
      </c>
      <c r="O32" s="193">
        <v>216</v>
      </c>
    </row>
    <row r="33" spans="1:15" ht="15">
      <c r="A33" s="201"/>
      <c r="B33" s="18" t="s">
        <v>24</v>
      </c>
      <c r="C33" s="103">
        <v>10</v>
      </c>
      <c r="D33" s="103">
        <v>10</v>
      </c>
      <c r="E33" s="200"/>
      <c r="F33" s="103">
        <f>$D$33*Таблица!D29</f>
        <v>4.1</v>
      </c>
      <c r="G33" s="103">
        <f>$D$33*Таблица!E29</f>
        <v>0.14</v>
      </c>
      <c r="H33" s="103">
        <f>$D$33*Таблица!F29</f>
        <v>0</v>
      </c>
      <c r="I33" s="103">
        <f>$D$33*Таблица!G29</f>
        <v>0.9099999999999999</v>
      </c>
      <c r="J33" s="103">
        <f>$D$33*Таблица!H29</f>
        <v>3.1</v>
      </c>
      <c r="K33" s="103">
        <f>$D$33*Таблица!I29</f>
        <v>0.08</v>
      </c>
      <c r="L33" s="103">
        <f>$D$33*Таблица!J29</f>
        <v>0.005</v>
      </c>
      <c r="M33" s="103">
        <f>$D$33*Таблица!K29</f>
        <v>0.002</v>
      </c>
      <c r="N33" s="75">
        <f>$D$33*Таблица!L29</f>
        <v>1</v>
      </c>
      <c r="O33" s="195"/>
    </row>
    <row r="34" spans="1:15" ht="30">
      <c r="A34" s="201"/>
      <c r="B34" s="18" t="s">
        <v>145</v>
      </c>
      <c r="C34" s="103">
        <v>2</v>
      </c>
      <c r="D34" s="103">
        <v>2</v>
      </c>
      <c r="E34" s="200"/>
      <c r="F34" s="103">
        <f>$D$34*Таблица!D51</f>
        <v>1.98</v>
      </c>
      <c r="G34" s="103">
        <f>$D$34*Таблица!E51</f>
        <v>0.096</v>
      </c>
      <c r="H34" s="103">
        <f>$D$34*Таблица!F51</f>
        <v>0</v>
      </c>
      <c r="I34" s="103">
        <f>$D$34*Таблица!G51</f>
        <v>0.38</v>
      </c>
      <c r="J34" s="103">
        <f>$D$34*Таблица!H51</f>
        <v>0.4</v>
      </c>
      <c r="K34" s="103">
        <f>$D$34*Таблица!I51</f>
        <v>0.04</v>
      </c>
      <c r="L34" s="103">
        <f>$D$34*Таблица!J51</f>
        <v>0.003</v>
      </c>
      <c r="M34" s="103">
        <f>$D$34*Таблица!K51</f>
        <v>0.34</v>
      </c>
      <c r="N34" s="75">
        <f>$D$34*Таблица!L51</f>
        <v>0.52</v>
      </c>
      <c r="O34" s="195"/>
    </row>
    <row r="35" spans="1:15" ht="15">
      <c r="A35" s="201"/>
      <c r="B35" s="18" t="s">
        <v>16</v>
      </c>
      <c r="C35" s="103">
        <v>2</v>
      </c>
      <c r="D35" s="103">
        <v>2</v>
      </c>
      <c r="E35" s="200"/>
      <c r="F35" s="103">
        <f>$D$35*Таблица!D24</f>
        <v>14.68</v>
      </c>
      <c r="G35" s="103">
        <f>$D$35*Таблица!E24</f>
        <v>0.008</v>
      </c>
      <c r="H35" s="103">
        <f>$D$35*Таблица!F24</f>
        <v>1.57</v>
      </c>
      <c r="I35" s="103">
        <f>$D$35*Таблица!G24</f>
        <v>0.01</v>
      </c>
      <c r="J35" s="103">
        <f>$D$35*Таблица!H24</f>
        <v>0.48</v>
      </c>
      <c r="K35" s="103">
        <f>$D$35*Таблица!I24</f>
        <v>0.04</v>
      </c>
      <c r="L35" s="103">
        <f>$D$35*Таблица!J24</f>
        <v>0.002</v>
      </c>
      <c r="M35" s="103">
        <f>$D$35*Таблица!K24</f>
        <v>0.002</v>
      </c>
      <c r="N35" s="75">
        <f>$D$35*Таблица!L24</f>
        <v>0</v>
      </c>
      <c r="O35" s="195"/>
    </row>
    <row r="36" spans="1:15" ht="15">
      <c r="A36" s="201"/>
      <c r="B36" s="18" t="s">
        <v>23</v>
      </c>
      <c r="C36" s="103">
        <v>1</v>
      </c>
      <c r="D36" s="103">
        <v>1</v>
      </c>
      <c r="E36" s="200"/>
      <c r="F36" s="103">
        <f>$D$36*Таблица!D26</f>
        <v>8.99</v>
      </c>
      <c r="G36" s="103">
        <f>$D$36*Таблица!E26</f>
        <v>0</v>
      </c>
      <c r="H36" s="103">
        <f>$D$36*Таблица!F26</f>
        <v>0.999</v>
      </c>
      <c r="I36" s="103">
        <f>$D$36*Таблица!G26</f>
        <v>0</v>
      </c>
      <c r="J36" s="103">
        <f>$D$36*Таблица!H26</f>
        <v>0</v>
      </c>
      <c r="K36" s="103">
        <f>$D$36*Таблица!I26</f>
        <v>0</v>
      </c>
      <c r="L36" s="103">
        <f>$D$36*Таблица!J26</f>
        <v>0</v>
      </c>
      <c r="M36" s="103">
        <f>$D$36*Таблица!K26</f>
        <v>0</v>
      </c>
      <c r="N36" s="75">
        <f>$D$36*Таблица!L26</f>
        <v>0</v>
      </c>
      <c r="O36" s="194"/>
    </row>
    <row r="37" spans="1:15" ht="15" customHeight="1">
      <c r="A37" s="201" t="s">
        <v>257</v>
      </c>
      <c r="B37" s="18" t="s">
        <v>26</v>
      </c>
      <c r="C37" s="103">
        <v>80</v>
      </c>
      <c r="D37" s="103">
        <v>80</v>
      </c>
      <c r="E37" s="192">
        <v>80</v>
      </c>
      <c r="F37" s="103">
        <f>$D$37*Таблица!D34</f>
        <v>64</v>
      </c>
      <c r="G37" s="103">
        <f>$D$37*Таблица!E34</f>
        <v>1.6</v>
      </c>
      <c r="H37" s="103">
        <f>$D$37*Таблица!F34</f>
        <v>0.32</v>
      </c>
      <c r="I37" s="103">
        <f>$D$37*Таблица!G34</f>
        <v>13.84</v>
      </c>
      <c r="J37" s="103">
        <f>$D$37*Таблица!H34</f>
        <v>8</v>
      </c>
      <c r="K37" s="103">
        <f>$D$37*Таблица!I34</f>
        <v>0.72</v>
      </c>
      <c r="L37" s="103">
        <f>$D$37*Таблица!J34</f>
        <v>0.09599999999999999</v>
      </c>
      <c r="M37" s="103">
        <f>$D$37*Таблица!K34</f>
        <v>0.04</v>
      </c>
      <c r="N37" s="75">
        <f>$D$37*Таблица!L34</f>
        <v>16</v>
      </c>
      <c r="O37" s="193">
        <v>131</v>
      </c>
    </row>
    <row r="38" spans="1:15" ht="14.25" customHeight="1">
      <c r="A38" s="201"/>
      <c r="B38" s="18" t="s">
        <v>16</v>
      </c>
      <c r="C38" s="103">
        <v>2</v>
      </c>
      <c r="D38" s="103">
        <v>2</v>
      </c>
      <c r="E38" s="192"/>
      <c r="F38" s="103">
        <f>$D$38*Таблица!D26</f>
        <v>17.98</v>
      </c>
      <c r="G38" s="103">
        <f>$D$38*Таблица!E26</f>
        <v>0</v>
      </c>
      <c r="H38" s="103">
        <f>$D$38*Таблица!F26</f>
        <v>1.998</v>
      </c>
      <c r="I38" s="103">
        <f>$D$38*Таблица!G26</f>
        <v>0</v>
      </c>
      <c r="J38" s="103">
        <f>$D$38*Таблица!H26</f>
        <v>0</v>
      </c>
      <c r="K38" s="103">
        <f>$D$38*Таблица!I26</f>
        <v>0</v>
      </c>
      <c r="L38" s="103">
        <f>$D$38*Таблица!J26</f>
        <v>0</v>
      </c>
      <c r="M38" s="103">
        <f>$D$38*Таблица!K26</f>
        <v>0</v>
      </c>
      <c r="N38" s="75">
        <f>$D$38*Таблица!L26</f>
        <v>0</v>
      </c>
      <c r="O38" s="194"/>
    </row>
    <row r="39" spans="1:15" ht="30">
      <c r="A39" s="201" t="s">
        <v>28</v>
      </c>
      <c r="B39" s="18" t="s">
        <v>29</v>
      </c>
      <c r="C39" s="103">
        <v>18</v>
      </c>
      <c r="D39" s="103">
        <v>18</v>
      </c>
      <c r="E39" s="103">
        <v>18</v>
      </c>
      <c r="F39" s="103">
        <f>$D$39*Таблица!D2</f>
        <v>47.160000000000004</v>
      </c>
      <c r="G39" s="103">
        <f>$D$39*Таблица!E2</f>
        <v>1.386</v>
      </c>
      <c r="H39" s="103">
        <f>$D$39*Таблица!F2</f>
        <v>0.54</v>
      </c>
      <c r="I39" s="103">
        <f>$D$39*Таблица!G2</f>
        <v>8.964</v>
      </c>
      <c r="J39" s="103">
        <f>$D$39*Таблица!H2</f>
        <v>3.6</v>
      </c>
      <c r="K39" s="103">
        <f>$D$39*Таблица!I2</f>
        <v>0.16199999999999998</v>
      </c>
      <c r="L39" s="103">
        <f>$D$39*Таблица!J2</f>
        <v>0.0198</v>
      </c>
      <c r="M39" s="103">
        <f>$D$39*Таблица!K2</f>
        <v>0.014400000000000001</v>
      </c>
      <c r="N39" s="75">
        <f>$D$39*Таблица!L2</f>
        <v>0</v>
      </c>
      <c r="O39" s="202"/>
    </row>
    <row r="40" spans="1:15" ht="30">
      <c r="A40" s="201"/>
      <c r="B40" s="18" t="s">
        <v>30</v>
      </c>
      <c r="C40" s="103">
        <v>32</v>
      </c>
      <c r="D40" s="103">
        <v>32</v>
      </c>
      <c r="E40" s="103">
        <v>32</v>
      </c>
      <c r="F40" s="103">
        <f>$D$40*Таблица!D3</f>
        <v>57.92</v>
      </c>
      <c r="G40" s="103">
        <f>$D$40*Таблица!E3</f>
        <v>2.112</v>
      </c>
      <c r="H40" s="103">
        <f>$D$40*Таблица!F3</f>
        <v>0.384</v>
      </c>
      <c r="I40" s="103">
        <f>$D$40*Таблица!G3</f>
        <v>10.944</v>
      </c>
      <c r="J40" s="103">
        <f>$D$40*Таблица!H3</f>
        <v>0.672</v>
      </c>
      <c r="K40" s="103">
        <f>$D$40*Таблица!I3</f>
        <v>0.64</v>
      </c>
      <c r="L40" s="103">
        <f>$D$40*Таблица!J3</f>
        <v>0.0256</v>
      </c>
      <c r="M40" s="103">
        <f>$D$40*Таблица!K3</f>
        <v>0.016</v>
      </c>
      <c r="N40" s="75">
        <f>$D$40*Таблица!L3</f>
        <v>0</v>
      </c>
      <c r="O40" s="203"/>
    </row>
    <row r="41" spans="1:15" ht="84.75" customHeight="1">
      <c r="A41" s="204" t="s">
        <v>278</v>
      </c>
      <c r="B41" s="180" t="s">
        <v>204</v>
      </c>
      <c r="C41" s="174">
        <v>5</v>
      </c>
      <c r="D41" s="174">
        <v>5</v>
      </c>
      <c r="E41" s="206">
        <v>150</v>
      </c>
      <c r="F41" s="174">
        <v>1.75</v>
      </c>
      <c r="G41" s="174">
        <v>0.015</v>
      </c>
      <c r="H41" s="174">
        <v>0</v>
      </c>
      <c r="I41" s="174">
        <v>4.5</v>
      </c>
      <c r="J41" s="174">
        <v>0.225</v>
      </c>
      <c r="K41" s="174">
        <v>0</v>
      </c>
      <c r="L41" s="174">
        <v>0.015</v>
      </c>
      <c r="M41" s="174">
        <v>0.015</v>
      </c>
      <c r="N41" s="75">
        <v>0.95</v>
      </c>
      <c r="O41" s="193">
        <v>274</v>
      </c>
    </row>
    <row r="42" spans="1:15" ht="15.75" customHeight="1">
      <c r="A42" s="205"/>
      <c r="B42" s="178" t="s">
        <v>17</v>
      </c>
      <c r="C42" s="174">
        <v>10</v>
      </c>
      <c r="D42" s="174">
        <v>10</v>
      </c>
      <c r="E42" s="207"/>
      <c r="F42" s="174">
        <v>37.9</v>
      </c>
      <c r="G42" s="174">
        <v>0</v>
      </c>
      <c r="H42" s="174">
        <v>0</v>
      </c>
      <c r="I42" s="174">
        <v>9.98</v>
      </c>
      <c r="J42" s="174">
        <v>0.2</v>
      </c>
      <c r="K42" s="174">
        <v>0.3</v>
      </c>
      <c r="L42" s="174">
        <v>0</v>
      </c>
      <c r="M42" s="174">
        <v>0</v>
      </c>
      <c r="N42" s="75">
        <v>0</v>
      </c>
      <c r="O42" s="195"/>
    </row>
    <row r="43" spans="1:15" s="15" customFormat="1" ht="14.25">
      <c r="A43" s="76" t="s">
        <v>37</v>
      </c>
      <c r="B43" s="63"/>
      <c r="C43" s="77"/>
      <c r="D43" s="77"/>
      <c r="E43" s="65">
        <f aca="true" t="shared" si="2" ref="E43:N43">SUM(E19:E42)</f>
        <v>540</v>
      </c>
      <c r="F43" s="78">
        <f t="shared" si="2"/>
        <v>570.615</v>
      </c>
      <c r="G43" s="78">
        <f t="shared" si="2"/>
        <v>34.014</v>
      </c>
      <c r="H43" s="78">
        <f t="shared" si="2"/>
        <v>17.6628</v>
      </c>
      <c r="I43" s="78">
        <f t="shared" si="2"/>
        <v>73.283</v>
      </c>
      <c r="J43" s="78">
        <f t="shared" si="2"/>
        <v>59.666999999999994</v>
      </c>
      <c r="K43" s="78">
        <f t="shared" si="2"/>
        <v>5.5409999999999995</v>
      </c>
      <c r="L43" s="78">
        <f t="shared" si="2"/>
        <v>0.453</v>
      </c>
      <c r="M43" s="78">
        <f t="shared" si="2"/>
        <v>0.8423600000000001</v>
      </c>
      <c r="N43" s="78">
        <f t="shared" si="2"/>
        <v>36.870000000000005</v>
      </c>
      <c r="O43" s="63"/>
    </row>
    <row r="44" spans="1:15" ht="15">
      <c r="A44" s="72" t="s">
        <v>32</v>
      </c>
      <c r="B44" s="64"/>
      <c r="C44" s="86"/>
      <c r="D44" s="86"/>
      <c r="E44" s="64"/>
      <c r="F44" s="64"/>
      <c r="G44" s="64"/>
      <c r="H44" s="64"/>
      <c r="I44" s="73"/>
      <c r="J44" s="64"/>
      <c r="K44" s="64"/>
      <c r="L44" s="64"/>
      <c r="M44" s="64"/>
      <c r="N44" s="64"/>
      <c r="O44" s="74"/>
    </row>
    <row r="45" spans="1:15" ht="15">
      <c r="A45" s="201" t="s">
        <v>279</v>
      </c>
      <c r="B45" s="18" t="s">
        <v>42</v>
      </c>
      <c r="C45" s="103">
        <v>110</v>
      </c>
      <c r="D45" s="103">
        <v>110</v>
      </c>
      <c r="E45" s="200">
        <v>130</v>
      </c>
      <c r="F45" s="103">
        <v>29.7</v>
      </c>
      <c r="G45" s="103">
        <v>1.98</v>
      </c>
      <c r="H45" s="103">
        <v>0.11</v>
      </c>
      <c r="I45" s="103">
        <v>5.17</v>
      </c>
      <c r="J45" s="103">
        <v>52.8</v>
      </c>
      <c r="K45" s="103">
        <v>1.1</v>
      </c>
      <c r="L45" s="103">
        <v>0.066</v>
      </c>
      <c r="M45" s="103">
        <v>0.055</v>
      </c>
      <c r="N45" s="103">
        <v>55</v>
      </c>
      <c r="O45" s="193">
        <v>135</v>
      </c>
    </row>
    <row r="46" spans="1:15" ht="15">
      <c r="A46" s="201"/>
      <c r="B46" s="18" t="s">
        <v>24</v>
      </c>
      <c r="C46" s="103">
        <v>20</v>
      </c>
      <c r="D46" s="103">
        <v>20</v>
      </c>
      <c r="E46" s="200"/>
      <c r="F46" s="103">
        <v>8.2</v>
      </c>
      <c r="G46" s="103">
        <v>0.28</v>
      </c>
      <c r="H46" s="103">
        <v>0</v>
      </c>
      <c r="I46" s="103">
        <v>1.82</v>
      </c>
      <c r="J46" s="103">
        <v>6.2</v>
      </c>
      <c r="K46" s="103">
        <v>0.16</v>
      </c>
      <c r="L46" s="103">
        <v>0.01</v>
      </c>
      <c r="M46" s="103">
        <v>0.004</v>
      </c>
      <c r="N46" s="103">
        <v>2</v>
      </c>
      <c r="O46" s="195"/>
    </row>
    <row r="47" spans="1:15" ht="15">
      <c r="A47" s="201"/>
      <c r="B47" s="18" t="s">
        <v>25</v>
      </c>
      <c r="C47" s="174">
        <v>20</v>
      </c>
      <c r="D47" s="174">
        <v>20</v>
      </c>
      <c r="E47" s="200"/>
      <c r="F47" s="174">
        <v>6.8</v>
      </c>
      <c r="G47" s="174">
        <v>0.26</v>
      </c>
      <c r="H47" s="174">
        <v>0.02</v>
      </c>
      <c r="I47" s="174">
        <v>1.68</v>
      </c>
      <c r="J47" s="174">
        <v>10.2</v>
      </c>
      <c r="K47" s="174">
        <v>0.24</v>
      </c>
      <c r="L47" s="174">
        <v>0.012</v>
      </c>
      <c r="M47" s="174">
        <v>0.014</v>
      </c>
      <c r="N47" s="174">
        <v>1</v>
      </c>
      <c r="O47" s="195"/>
    </row>
    <row r="48" spans="1:15" ht="30">
      <c r="A48" s="201"/>
      <c r="B48" s="18" t="s">
        <v>145</v>
      </c>
      <c r="C48" s="174">
        <v>2</v>
      </c>
      <c r="D48" s="174">
        <v>2</v>
      </c>
      <c r="E48" s="200"/>
      <c r="F48" s="174">
        <v>1.98</v>
      </c>
      <c r="G48" s="174">
        <v>0.096</v>
      </c>
      <c r="H48" s="174">
        <v>0</v>
      </c>
      <c r="I48" s="174">
        <v>0.38</v>
      </c>
      <c r="J48" s="174">
        <v>0.4</v>
      </c>
      <c r="K48" s="174">
        <v>0.04</v>
      </c>
      <c r="L48" s="174">
        <v>0.003</v>
      </c>
      <c r="M48" s="174">
        <v>0.34</v>
      </c>
      <c r="N48" s="174">
        <v>0.52</v>
      </c>
      <c r="O48" s="195"/>
    </row>
    <row r="49" spans="1:15" ht="15">
      <c r="A49" s="201"/>
      <c r="B49" s="18" t="s">
        <v>23</v>
      </c>
      <c r="C49" s="174">
        <v>2</v>
      </c>
      <c r="D49" s="174">
        <v>2</v>
      </c>
      <c r="E49" s="200"/>
      <c r="F49" s="174">
        <v>17.98</v>
      </c>
      <c r="G49" s="174">
        <v>0</v>
      </c>
      <c r="H49" s="174">
        <v>1.998</v>
      </c>
      <c r="I49" s="174">
        <v>0</v>
      </c>
      <c r="J49" s="174">
        <v>0</v>
      </c>
      <c r="K49" s="174">
        <v>0</v>
      </c>
      <c r="L49" s="174">
        <v>0</v>
      </c>
      <c r="M49" s="174">
        <v>0</v>
      </c>
      <c r="N49" s="174">
        <v>0</v>
      </c>
      <c r="O49" s="195"/>
    </row>
    <row r="50" spans="1:15" ht="15">
      <c r="A50" s="201"/>
      <c r="B50" s="18" t="s">
        <v>16</v>
      </c>
      <c r="C50" s="103">
        <v>2.4</v>
      </c>
      <c r="D50" s="103">
        <v>2.4</v>
      </c>
      <c r="E50" s="200"/>
      <c r="F50" s="103">
        <f>$D$50*Таблица!D26</f>
        <v>21.576</v>
      </c>
      <c r="G50" s="103">
        <f>$D$50*Таблица!E26</f>
        <v>0</v>
      </c>
      <c r="H50" s="103">
        <f>$D$50*Таблица!F26</f>
        <v>2.3975999999999997</v>
      </c>
      <c r="I50" s="103">
        <f>$D$50*Таблица!G26</f>
        <v>0</v>
      </c>
      <c r="J50" s="103">
        <f>$D$50*Таблица!H26</f>
        <v>0</v>
      </c>
      <c r="K50" s="103">
        <f>$D$50*Таблица!I26</f>
        <v>0</v>
      </c>
      <c r="L50" s="103">
        <f>$D$50*Таблица!J26</f>
        <v>0</v>
      </c>
      <c r="M50" s="103">
        <f>$D$50*Таблица!K26</f>
        <v>0</v>
      </c>
      <c r="N50" s="103">
        <f>$D$50*Таблица!L26</f>
        <v>0</v>
      </c>
      <c r="O50" s="195"/>
    </row>
    <row r="51" spans="1:15" ht="15">
      <c r="A51" s="201" t="s">
        <v>34</v>
      </c>
      <c r="B51" s="18" t="s">
        <v>35</v>
      </c>
      <c r="C51" s="103">
        <v>0.5</v>
      </c>
      <c r="D51" s="103">
        <v>0.5</v>
      </c>
      <c r="E51" s="200">
        <v>150</v>
      </c>
      <c r="F51" s="103">
        <f>Таблица!D60*2</f>
        <v>0.4</v>
      </c>
      <c r="G51" s="103">
        <f>Таблица!E60*2</f>
        <v>0.08</v>
      </c>
      <c r="H51" s="103">
        <f>Таблица!F60*2</f>
        <v>0</v>
      </c>
      <c r="I51" s="103">
        <f>Таблица!G60*2</f>
        <v>0.24</v>
      </c>
      <c r="J51" s="103">
        <f>Таблица!H60*2</f>
        <v>9.9</v>
      </c>
      <c r="K51" s="103">
        <f>Таблица!I60*2</f>
        <v>0</v>
      </c>
      <c r="L51" s="103">
        <f>Таблица!J60*2</f>
        <v>0.0014</v>
      </c>
      <c r="M51" s="103">
        <f>Таблица!K60*2</f>
        <v>0.002</v>
      </c>
      <c r="N51" s="103">
        <f>Таблица!L60*2</f>
        <v>0</v>
      </c>
      <c r="O51" s="193">
        <v>18</v>
      </c>
    </row>
    <row r="52" spans="1:15" ht="15">
      <c r="A52" s="201"/>
      <c r="B52" s="18" t="s">
        <v>17</v>
      </c>
      <c r="C52" s="103">
        <v>10</v>
      </c>
      <c r="D52" s="103">
        <v>10</v>
      </c>
      <c r="E52" s="200"/>
      <c r="F52" s="103">
        <f>$D$52*Таблица!D15</f>
        <v>37.9</v>
      </c>
      <c r="G52" s="103">
        <f>$D$52*Таблица!E15</f>
        <v>0</v>
      </c>
      <c r="H52" s="103">
        <f>$D$52*Таблица!F15</f>
        <v>0</v>
      </c>
      <c r="I52" s="103">
        <f>$D$52*Таблица!G15</f>
        <v>9.98</v>
      </c>
      <c r="J52" s="103">
        <f>$D$52*Таблица!H15</f>
        <v>0.2</v>
      </c>
      <c r="K52" s="103">
        <f>$D$52*Таблица!I15</f>
        <v>0.3</v>
      </c>
      <c r="L52" s="103">
        <f>$D$52*Таблица!J15</f>
        <v>0</v>
      </c>
      <c r="M52" s="103">
        <f>$D$52*Таблица!K15</f>
        <v>0</v>
      </c>
      <c r="N52" s="103">
        <f>$D$52*Таблица!L15</f>
        <v>0</v>
      </c>
      <c r="O52" s="194"/>
    </row>
    <row r="53" spans="1:15" ht="30">
      <c r="A53" s="175" t="s">
        <v>28</v>
      </c>
      <c r="B53" s="18" t="s">
        <v>29</v>
      </c>
      <c r="C53" s="174">
        <v>10</v>
      </c>
      <c r="D53" s="174">
        <v>10</v>
      </c>
      <c r="E53" s="176">
        <v>10</v>
      </c>
      <c r="F53" s="174">
        <v>26.2</v>
      </c>
      <c r="G53" s="174">
        <v>0.77</v>
      </c>
      <c r="H53" s="174">
        <v>0.3</v>
      </c>
      <c r="I53" s="174">
        <v>4.98</v>
      </c>
      <c r="J53" s="174">
        <v>2</v>
      </c>
      <c r="K53" s="174">
        <v>0.09</v>
      </c>
      <c r="L53" s="174">
        <v>0.011</v>
      </c>
      <c r="M53" s="174">
        <v>0.008</v>
      </c>
      <c r="N53" s="174">
        <v>0</v>
      </c>
      <c r="O53" s="177"/>
    </row>
    <row r="54" spans="1:15" ht="15">
      <c r="A54" s="141" t="s">
        <v>48</v>
      </c>
      <c r="B54" s="18" t="s">
        <v>49</v>
      </c>
      <c r="C54" s="137">
        <v>12</v>
      </c>
      <c r="D54" s="137">
        <v>12</v>
      </c>
      <c r="E54" s="140">
        <v>12</v>
      </c>
      <c r="F54" s="137">
        <v>48</v>
      </c>
      <c r="G54" s="137">
        <v>0.96</v>
      </c>
      <c r="H54" s="137">
        <v>1.08</v>
      </c>
      <c r="I54" s="137">
        <v>8.4</v>
      </c>
      <c r="J54" s="137">
        <v>2.4</v>
      </c>
      <c r="K54" s="137">
        <v>0.18</v>
      </c>
      <c r="L54" s="137">
        <v>0.0156</v>
      </c>
      <c r="M54" s="137">
        <v>0.0108</v>
      </c>
      <c r="N54" s="137">
        <v>0</v>
      </c>
      <c r="O54" s="139"/>
    </row>
    <row r="55" spans="1:15" ht="15">
      <c r="A55" s="106" t="s">
        <v>219</v>
      </c>
      <c r="B55" s="18" t="s">
        <v>220</v>
      </c>
      <c r="C55" s="103">
        <v>172</v>
      </c>
      <c r="D55" s="103">
        <v>152</v>
      </c>
      <c r="E55" s="105">
        <v>172</v>
      </c>
      <c r="F55" s="103">
        <f>$D$55*Таблица!D35</f>
        <v>68.4</v>
      </c>
      <c r="G55" s="103">
        <f>$D$55*Таблица!E35</f>
        <v>0.608</v>
      </c>
      <c r="H55" s="103">
        <v>0.608</v>
      </c>
      <c r="I55" s="103">
        <f>$D$55*Таблица!G35</f>
        <v>14.896</v>
      </c>
      <c r="J55" s="103">
        <f>$D$55*Таблица!H35</f>
        <v>24.32</v>
      </c>
      <c r="K55" s="103">
        <f>$D$55*Таблица!I35</f>
        <v>3.344</v>
      </c>
      <c r="L55" s="103">
        <f>$D$55*Таблица!J35</f>
        <v>0.0152</v>
      </c>
      <c r="M55" s="103">
        <f>$D$55*Таблица!K35</f>
        <v>0.045599999999999995</v>
      </c>
      <c r="N55" s="103">
        <f>$D$55*Таблица!L35</f>
        <v>1.976</v>
      </c>
      <c r="O55" s="104"/>
    </row>
    <row r="56" spans="1:15" s="15" customFormat="1" ht="14.25">
      <c r="A56" s="76" t="s">
        <v>37</v>
      </c>
      <c r="B56" s="63"/>
      <c r="C56" s="77"/>
      <c r="D56" s="77"/>
      <c r="E56" s="65">
        <v>474</v>
      </c>
      <c r="F56" s="78">
        <f aca="true" t="shared" si="3" ref="F56:N56">SUM(F45:F55)</f>
        <v>267.13599999999997</v>
      </c>
      <c r="G56" s="78">
        <f t="shared" si="3"/>
        <v>5.034</v>
      </c>
      <c r="H56" s="78">
        <f t="shared" si="3"/>
        <v>6.513599999999999</v>
      </c>
      <c r="I56" s="78">
        <f t="shared" si="3"/>
        <v>47.54600000000001</v>
      </c>
      <c r="J56" s="78">
        <f t="shared" si="3"/>
        <v>108.42000000000002</v>
      </c>
      <c r="K56" s="78">
        <f t="shared" si="3"/>
        <v>5.454000000000001</v>
      </c>
      <c r="L56" s="78">
        <f t="shared" si="3"/>
        <v>0.13419999999999999</v>
      </c>
      <c r="M56" s="78">
        <f t="shared" si="3"/>
        <v>0.4794</v>
      </c>
      <c r="N56" s="78">
        <f t="shared" si="3"/>
        <v>60.496</v>
      </c>
      <c r="O56" s="63"/>
    </row>
    <row r="57" spans="1:15" s="15" customFormat="1" ht="14.25">
      <c r="A57" s="76" t="s">
        <v>134</v>
      </c>
      <c r="B57" s="63"/>
      <c r="C57" s="77"/>
      <c r="D57" s="77"/>
      <c r="E57" s="65">
        <f>E14+E17+E43+E56</f>
        <v>1487</v>
      </c>
      <c r="F57" s="78">
        <f aca="true" t="shared" si="4" ref="F57:N57">F56+F43+F17+F14</f>
        <v>1066.5249999999999</v>
      </c>
      <c r="G57" s="78">
        <f t="shared" si="4"/>
        <v>43.132</v>
      </c>
      <c r="H57" s="78">
        <f t="shared" si="4"/>
        <v>30.8664</v>
      </c>
      <c r="I57" s="78">
        <f t="shared" si="4"/>
        <v>158.90480000000002</v>
      </c>
      <c r="J57" s="78">
        <f t="shared" si="4"/>
        <v>229.354</v>
      </c>
      <c r="K57" s="78">
        <f t="shared" si="4"/>
        <v>13.177500000000002</v>
      </c>
      <c r="L57" s="78">
        <f t="shared" si="4"/>
        <v>0.8089999999999999</v>
      </c>
      <c r="M57" s="78">
        <f t="shared" si="4"/>
        <v>1.43866</v>
      </c>
      <c r="N57" s="79">
        <f t="shared" si="4"/>
        <v>129.399</v>
      </c>
      <c r="O57" s="63"/>
    </row>
  </sheetData>
  <sheetProtection/>
  <mergeCells count="57">
    <mergeCell ref="N6:N7"/>
    <mergeCell ref="C6:C7"/>
    <mergeCell ref="D6:D7"/>
    <mergeCell ref="F6:F7"/>
    <mergeCell ref="G6:G7"/>
    <mergeCell ref="H6:H7"/>
    <mergeCell ref="I6:I7"/>
    <mergeCell ref="E6:E9"/>
    <mergeCell ref="B1:O1"/>
    <mergeCell ref="O3:O4"/>
    <mergeCell ref="E12:E13"/>
    <mergeCell ref="J6:J7"/>
    <mergeCell ref="K6:K7"/>
    <mergeCell ref="L6:L7"/>
    <mergeCell ref="M6:M7"/>
    <mergeCell ref="J3:N3"/>
    <mergeCell ref="C3:C4"/>
    <mergeCell ref="B3:B4"/>
    <mergeCell ref="O45:O50"/>
    <mergeCell ref="E21:E27"/>
    <mergeCell ref="E32:E36"/>
    <mergeCell ref="A32:A36"/>
    <mergeCell ref="E28:E31"/>
    <mergeCell ref="O12:O13"/>
    <mergeCell ref="E19:E20"/>
    <mergeCell ref="O19:O20"/>
    <mergeCell ref="E41:E42"/>
    <mergeCell ref="B6:B7"/>
    <mergeCell ref="E10:E11"/>
    <mergeCell ref="E51:E52"/>
    <mergeCell ref="E37:E38"/>
    <mergeCell ref="A39:A40"/>
    <mergeCell ref="A37:A38"/>
    <mergeCell ref="A45:A50"/>
    <mergeCell ref="E45:E50"/>
    <mergeCell ref="A51:A52"/>
    <mergeCell ref="A6:A9"/>
    <mergeCell ref="O6:O9"/>
    <mergeCell ref="O10:O11"/>
    <mergeCell ref="O21:O27"/>
    <mergeCell ref="A10:A11"/>
    <mergeCell ref="D3:D4"/>
    <mergeCell ref="E3:E4"/>
    <mergeCell ref="F3:F4"/>
    <mergeCell ref="G3:I3"/>
    <mergeCell ref="A21:A27"/>
    <mergeCell ref="A3:A4"/>
    <mergeCell ref="O51:O52"/>
    <mergeCell ref="O28:O31"/>
    <mergeCell ref="O32:O36"/>
    <mergeCell ref="O37:O38"/>
    <mergeCell ref="A28:A31"/>
    <mergeCell ref="A12:A13"/>
    <mergeCell ref="O39:O40"/>
    <mergeCell ref="A19:A20"/>
    <mergeCell ref="A41:A42"/>
    <mergeCell ref="O41:O42"/>
  </mergeCells>
  <hyperlinks>
    <hyperlink ref="O6:O9" r:id="rId1" display="Тех. карты док\183.doc"/>
    <hyperlink ref="O10:O11" r:id="rId2" display="Тех. карты док\1.doc"/>
    <hyperlink ref="O28:O31" r:id="rId3" display="Тех. карты док\81.doc"/>
    <hyperlink ref="O51:O52" r:id="rId4" display="Тех. карты док\258.doc"/>
    <hyperlink ref="O32:O36" r:id="rId5" display="Тех. карты док\216.doc"/>
    <hyperlink ref="O45:O50" r:id="rId6" display="Тех. карты док\208.doc"/>
    <hyperlink ref="O37:O38" r:id="rId7" display="Тех. карты док\131.doc"/>
    <hyperlink ref="O12:O13" r:id="rId8" display="Тех. карты док\432 м.docx"/>
    <hyperlink ref="O21:O27" r:id="rId9" display="Тех. карты док\32 м.docx"/>
    <hyperlink ref="O19:O20" r:id="rId10" display="Тех. карты док\11_закуска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88" r:id="rId1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2" sqref="O22:O29"/>
    </sheetView>
  </sheetViews>
  <sheetFormatPr defaultColWidth="9.140625" defaultRowHeight="15"/>
  <cols>
    <col min="1" max="1" width="16.00390625" style="7" customWidth="1"/>
    <col min="2" max="2" width="11.28125" style="1" customWidth="1"/>
    <col min="3" max="4" width="9.140625" style="2" customWidth="1"/>
    <col min="5" max="5" width="9.28125" style="6" customWidth="1"/>
    <col min="6" max="8" width="9.140625" style="2" customWidth="1"/>
    <col min="9" max="9" width="10.00390625" style="2" customWidth="1"/>
    <col min="10" max="14" width="9.140625" style="2" customWidth="1"/>
    <col min="15" max="15" width="10.421875" style="1" customWidth="1"/>
    <col min="16" max="16384" width="9.140625" style="1" customWidth="1"/>
  </cols>
  <sheetData>
    <row r="1" spans="1:15" ht="15" customHeight="1">
      <c r="A1" s="8" t="s">
        <v>70</v>
      </c>
      <c r="B1" s="211" t="s">
        <v>213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ht="15">
      <c r="A2" s="2"/>
    </row>
    <row r="3" spans="1:15" ht="28.5" customHeight="1">
      <c r="A3" s="192" t="s">
        <v>1</v>
      </c>
      <c r="B3" s="192" t="s">
        <v>2</v>
      </c>
      <c r="C3" s="192" t="s">
        <v>3</v>
      </c>
      <c r="D3" s="192" t="s">
        <v>4</v>
      </c>
      <c r="E3" s="192" t="str">
        <f>'8 день'!E3:E4</f>
        <v>Выход блюда</v>
      </c>
      <c r="F3" s="192" t="str">
        <f>'8 день'!F3:F4</f>
        <v>Энергетическая ценность (Ккал)</v>
      </c>
      <c r="G3" s="192" t="str">
        <f>'8 день'!G3:I3</f>
        <v>Пищевые вещества (г)</v>
      </c>
      <c r="H3" s="192"/>
      <c r="I3" s="192"/>
      <c r="J3" s="192" t="str">
        <f>'8 день'!J3:N3</f>
        <v>Минеральные вещества и витамины</v>
      </c>
      <c r="K3" s="192"/>
      <c r="L3" s="192"/>
      <c r="M3" s="192"/>
      <c r="N3" s="192"/>
      <c r="O3" s="209" t="str">
        <f>'8 день'!O3:O4</f>
        <v>№ рецептуры</v>
      </c>
    </row>
    <row r="4" spans="1:15" ht="33.75" customHeight="1">
      <c r="A4" s="192"/>
      <c r="B4" s="192"/>
      <c r="C4" s="192"/>
      <c r="D4" s="192"/>
      <c r="E4" s="192"/>
      <c r="F4" s="192"/>
      <c r="G4" s="102" t="s">
        <v>11</v>
      </c>
      <c r="H4" s="102" t="s">
        <v>12</v>
      </c>
      <c r="I4" s="102" t="s">
        <v>13</v>
      </c>
      <c r="J4" s="102" t="s">
        <v>5</v>
      </c>
      <c r="K4" s="102" t="s">
        <v>6</v>
      </c>
      <c r="L4" s="102" t="s">
        <v>7</v>
      </c>
      <c r="M4" s="102" t="s">
        <v>8</v>
      </c>
      <c r="N4" s="102" t="s">
        <v>9</v>
      </c>
      <c r="O4" s="210"/>
    </row>
    <row r="5" spans="1:15" ht="15">
      <c r="A5" s="80" t="s">
        <v>14</v>
      </c>
      <c r="B5" s="81"/>
      <c r="C5" s="81"/>
      <c r="D5" s="81"/>
      <c r="E5" s="81"/>
      <c r="F5" s="81"/>
      <c r="G5" s="81"/>
      <c r="H5" s="81"/>
      <c r="I5" s="82"/>
      <c r="J5" s="81"/>
      <c r="K5" s="81"/>
      <c r="L5" s="81"/>
      <c r="M5" s="81"/>
      <c r="N5" s="81"/>
      <c r="O5" s="74"/>
    </row>
    <row r="6" spans="1:15" ht="15">
      <c r="A6" s="201" t="s">
        <v>280</v>
      </c>
      <c r="B6" s="19" t="s">
        <v>15</v>
      </c>
      <c r="C6" s="103">
        <v>10</v>
      </c>
      <c r="D6" s="103">
        <v>10</v>
      </c>
      <c r="E6" s="206">
        <v>150</v>
      </c>
      <c r="F6" s="103">
        <v>33</v>
      </c>
      <c r="G6" s="103">
        <v>0.7</v>
      </c>
      <c r="H6" s="103">
        <v>0.1</v>
      </c>
      <c r="I6" s="103">
        <v>7.14</v>
      </c>
      <c r="J6" s="103">
        <v>2.4</v>
      </c>
      <c r="K6" s="103">
        <v>0.18</v>
      </c>
      <c r="L6" s="103">
        <v>0.008</v>
      </c>
      <c r="M6" s="103">
        <v>0.004</v>
      </c>
      <c r="N6" s="103">
        <f>$D$6*Таблица!L7</f>
        <v>0</v>
      </c>
      <c r="O6" s="196">
        <v>183</v>
      </c>
    </row>
    <row r="7" spans="1:15" ht="15">
      <c r="A7" s="201"/>
      <c r="B7" s="19" t="s">
        <v>22</v>
      </c>
      <c r="C7" s="174">
        <v>10</v>
      </c>
      <c r="D7" s="174">
        <v>10</v>
      </c>
      <c r="E7" s="208"/>
      <c r="F7" s="174">
        <v>34.8</v>
      </c>
      <c r="G7" s="174">
        <v>1.15</v>
      </c>
      <c r="H7" s="174">
        <v>0.33</v>
      </c>
      <c r="I7" s="174">
        <v>6.65</v>
      </c>
      <c r="J7" s="174">
        <v>2.7</v>
      </c>
      <c r="K7" s="174">
        <v>0.7</v>
      </c>
      <c r="L7" s="174">
        <v>0.062</v>
      </c>
      <c r="M7" s="174">
        <v>0.004</v>
      </c>
      <c r="N7" s="174">
        <v>0</v>
      </c>
      <c r="O7" s="196"/>
    </row>
    <row r="8" spans="1:15" ht="15">
      <c r="A8" s="201"/>
      <c r="B8" s="19" t="s">
        <v>18</v>
      </c>
      <c r="C8" s="103">
        <v>120</v>
      </c>
      <c r="D8" s="103">
        <v>120</v>
      </c>
      <c r="E8" s="208"/>
      <c r="F8" s="103">
        <f>$D$8*Таблица!D19</f>
        <v>62.400000000000006</v>
      </c>
      <c r="G8" s="103">
        <f>$D$8*Таблица!E19</f>
        <v>3.36</v>
      </c>
      <c r="H8" s="103">
        <f>$D$8*Таблица!F19</f>
        <v>3</v>
      </c>
      <c r="I8" s="103">
        <f>$D$8*Таблица!G19</f>
        <v>5.64</v>
      </c>
      <c r="J8" s="103">
        <f>$D$8*Таблица!H19</f>
        <v>145.2</v>
      </c>
      <c r="K8" s="103">
        <f>$D$8*Таблица!I19</f>
        <v>0.12</v>
      </c>
      <c r="L8" s="103">
        <f>$D$8*Таблица!J19</f>
        <v>0.036</v>
      </c>
      <c r="M8" s="103">
        <f>$D$8*Таблица!K19</f>
        <v>0.156</v>
      </c>
      <c r="N8" s="103">
        <f>$D$8*Таблица!L19</f>
        <v>0.12</v>
      </c>
      <c r="O8" s="196"/>
    </row>
    <row r="9" spans="1:15" ht="15">
      <c r="A9" s="201"/>
      <c r="B9" s="19" t="s">
        <v>17</v>
      </c>
      <c r="C9" s="103">
        <v>4.6</v>
      </c>
      <c r="D9" s="103">
        <v>4.6</v>
      </c>
      <c r="E9" s="208"/>
      <c r="F9" s="103">
        <f>$D$9*Таблица!D15</f>
        <v>17.433999999999997</v>
      </c>
      <c r="G9" s="103">
        <f>$D$9*Таблица!E15</f>
        <v>0</v>
      </c>
      <c r="H9" s="103">
        <f>$D$9*Таблица!F15</f>
        <v>0</v>
      </c>
      <c r="I9" s="103">
        <f>$D$9*Таблица!G15</f>
        <v>4.5908</v>
      </c>
      <c r="J9" s="103">
        <f>$D$9*Таблица!H15</f>
        <v>0.092</v>
      </c>
      <c r="K9" s="103">
        <f>$D$9*Таблица!I15</f>
        <v>0.13799999999999998</v>
      </c>
      <c r="L9" s="103">
        <f>$D$9*Таблица!J15</f>
        <v>0</v>
      </c>
      <c r="M9" s="103">
        <f>$D$9*Таблица!K15</f>
        <v>0</v>
      </c>
      <c r="N9" s="103">
        <f>$D$9*Таблица!L15</f>
        <v>0</v>
      </c>
      <c r="O9" s="196"/>
    </row>
    <row r="10" spans="1:15" ht="15">
      <c r="A10" s="201"/>
      <c r="B10" s="19" t="s">
        <v>16</v>
      </c>
      <c r="C10" s="103">
        <v>3</v>
      </c>
      <c r="D10" s="103">
        <v>3</v>
      </c>
      <c r="E10" s="207"/>
      <c r="F10" s="103">
        <f>$D$10*Таблица!D24</f>
        <v>22.02</v>
      </c>
      <c r="G10" s="103">
        <f>$D$10*Таблица!E24</f>
        <v>0.012</v>
      </c>
      <c r="H10" s="103">
        <f>$D$10*Таблица!F24</f>
        <v>2.355</v>
      </c>
      <c r="I10" s="103">
        <f>$D$10*Таблица!G24</f>
        <v>0.015</v>
      </c>
      <c r="J10" s="103">
        <f>$D$10*Таблица!H24</f>
        <v>0.72</v>
      </c>
      <c r="K10" s="103">
        <f>$D$10*Таблица!I24</f>
        <v>0.06</v>
      </c>
      <c r="L10" s="103">
        <f>$D$10*Таблица!J24</f>
        <v>0.003</v>
      </c>
      <c r="M10" s="103">
        <f>$D$10*Таблица!K24</f>
        <v>0.003</v>
      </c>
      <c r="N10" s="103">
        <f>$D$10*Таблица!L24</f>
        <v>0</v>
      </c>
      <c r="O10" s="196"/>
    </row>
    <row r="11" spans="1:15" ht="30">
      <c r="A11" s="201" t="s">
        <v>152</v>
      </c>
      <c r="B11" s="18" t="s">
        <v>29</v>
      </c>
      <c r="C11" s="103">
        <v>10</v>
      </c>
      <c r="D11" s="103">
        <v>10</v>
      </c>
      <c r="E11" s="212" t="s">
        <v>209</v>
      </c>
      <c r="F11" s="103">
        <f>$D$11*Таблица!D2</f>
        <v>26.200000000000003</v>
      </c>
      <c r="G11" s="103">
        <f>$D$11*Таблица!E2</f>
        <v>0.77</v>
      </c>
      <c r="H11" s="103">
        <f>$D$11*Таблица!F2</f>
        <v>0.3</v>
      </c>
      <c r="I11" s="103">
        <f>$D$11*Таблица!G2</f>
        <v>4.98</v>
      </c>
      <c r="J11" s="103">
        <f>$D$11*Таблица!H2</f>
        <v>2</v>
      </c>
      <c r="K11" s="103">
        <f>$D$11*Таблица!I2</f>
        <v>0.09</v>
      </c>
      <c r="L11" s="103">
        <f>$D$11*Таблица!J2</f>
        <v>0.011000000000000001</v>
      </c>
      <c r="M11" s="103">
        <f>$D$11*Таблица!K2</f>
        <v>0.008</v>
      </c>
      <c r="N11" s="75">
        <f>$D$11*Таблица!L2</f>
        <v>0</v>
      </c>
      <c r="O11" s="193">
        <v>1</v>
      </c>
    </row>
    <row r="12" spans="1:15" ht="15">
      <c r="A12" s="201"/>
      <c r="B12" s="18" t="s">
        <v>16</v>
      </c>
      <c r="C12" s="103">
        <v>3</v>
      </c>
      <c r="D12" s="103">
        <v>3</v>
      </c>
      <c r="E12" s="212"/>
      <c r="F12" s="103">
        <f>$D$12*Таблица!D24</f>
        <v>22.02</v>
      </c>
      <c r="G12" s="103">
        <f>$D$12*Таблица!E24</f>
        <v>0.012</v>
      </c>
      <c r="H12" s="103">
        <f>$D$12*Таблица!F24</f>
        <v>2.355</v>
      </c>
      <c r="I12" s="103">
        <f>$D$12*Таблица!G24</f>
        <v>0.015</v>
      </c>
      <c r="J12" s="103">
        <f>$D$12*Таблица!H24</f>
        <v>0.72</v>
      </c>
      <c r="K12" s="103">
        <f>$D$12*Таблица!I24</f>
        <v>0.06</v>
      </c>
      <c r="L12" s="103">
        <f>$D$12*Таблица!J24</f>
        <v>0.003</v>
      </c>
      <c r="M12" s="103">
        <f>$D$12*Таблица!K24</f>
        <v>0.003</v>
      </c>
      <c r="N12" s="75">
        <f>$D$12*Таблица!L24</f>
        <v>0</v>
      </c>
      <c r="O12" s="194"/>
    </row>
    <row r="13" spans="1:15" ht="30">
      <c r="A13" s="201" t="s">
        <v>281</v>
      </c>
      <c r="B13" s="18" t="s">
        <v>138</v>
      </c>
      <c r="C13" s="103">
        <v>1</v>
      </c>
      <c r="D13" s="103">
        <v>1</v>
      </c>
      <c r="E13" s="200">
        <v>150</v>
      </c>
      <c r="F13" s="103">
        <f>$D$13*Таблица!D62</f>
        <v>0</v>
      </c>
      <c r="G13" s="103">
        <f>$D$13*Таблица!E62</f>
        <v>0</v>
      </c>
      <c r="H13" s="103">
        <f>$D$13*Таблица!F62</f>
        <v>0</v>
      </c>
      <c r="I13" s="103">
        <f>$D$13*Таблица!G62</f>
        <v>0</v>
      </c>
      <c r="J13" s="103">
        <f>$D$13*Таблица!H62</f>
        <v>0.49</v>
      </c>
      <c r="K13" s="103">
        <f>$D$13*Таблица!I62</f>
        <v>0.003</v>
      </c>
      <c r="L13" s="103">
        <f>$D$13*Таблица!J62</f>
        <v>0.0002</v>
      </c>
      <c r="M13" s="103">
        <f>$D$13*Таблица!K62</f>
        <v>0.0006</v>
      </c>
      <c r="N13" s="75">
        <f>$D$13*Таблица!L62</f>
        <v>0.002</v>
      </c>
      <c r="O13" s="220">
        <v>263</v>
      </c>
    </row>
    <row r="14" spans="1:15" ht="29.25" customHeight="1">
      <c r="A14" s="201"/>
      <c r="B14" s="18" t="s">
        <v>141</v>
      </c>
      <c r="C14" s="103">
        <v>30</v>
      </c>
      <c r="D14" s="103">
        <v>30</v>
      </c>
      <c r="E14" s="200"/>
      <c r="F14" s="103">
        <v>96</v>
      </c>
      <c r="G14" s="103">
        <v>2.16</v>
      </c>
      <c r="H14" s="103">
        <v>2.55</v>
      </c>
      <c r="I14" s="103">
        <v>16.8</v>
      </c>
      <c r="J14" s="103">
        <v>92.1</v>
      </c>
      <c r="K14" s="103">
        <v>0.06</v>
      </c>
      <c r="L14" s="103">
        <v>0.018</v>
      </c>
      <c r="M14" s="103">
        <v>0.06</v>
      </c>
      <c r="N14" s="75">
        <v>0.3</v>
      </c>
      <c r="O14" s="222"/>
    </row>
    <row r="15" spans="1:15" s="15" customFormat="1" ht="14.25">
      <c r="A15" s="76" t="s">
        <v>37</v>
      </c>
      <c r="B15" s="63"/>
      <c r="C15" s="77"/>
      <c r="D15" s="77"/>
      <c r="E15" s="65">
        <f>E6+E13+13</f>
        <v>313</v>
      </c>
      <c r="F15" s="78">
        <f aca="true" t="shared" si="0" ref="F15:N15">SUM(F6:F14)</f>
        <v>313.874</v>
      </c>
      <c r="G15" s="78">
        <f t="shared" si="0"/>
        <v>8.163999999999998</v>
      </c>
      <c r="H15" s="78">
        <f t="shared" si="0"/>
        <v>10.989999999999998</v>
      </c>
      <c r="I15" s="78">
        <f t="shared" si="0"/>
        <v>45.8308</v>
      </c>
      <c r="J15" s="78">
        <f t="shared" si="0"/>
        <v>246.422</v>
      </c>
      <c r="K15" s="78">
        <f t="shared" si="0"/>
        <v>1.411</v>
      </c>
      <c r="L15" s="78">
        <f t="shared" si="0"/>
        <v>0.14120000000000002</v>
      </c>
      <c r="M15" s="78">
        <f t="shared" si="0"/>
        <v>0.2386</v>
      </c>
      <c r="N15" s="79">
        <f t="shared" si="0"/>
        <v>0.422</v>
      </c>
      <c r="O15" s="63"/>
    </row>
    <row r="16" spans="1:15" ht="15">
      <c r="A16" s="72" t="s">
        <v>19</v>
      </c>
      <c r="B16" s="64"/>
      <c r="C16" s="64"/>
      <c r="D16" s="64"/>
      <c r="E16" s="64"/>
      <c r="F16" s="64"/>
      <c r="G16" s="64"/>
      <c r="H16" s="64"/>
      <c r="I16" s="73"/>
      <c r="J16" s="64"/>
      <c r="K16" s="64"/>
      <c r="L16" s="64"/>
      <c r="M16" s="64"/>
      <c r="N16" s="64"/>
      <c r="O16" s="74"/>
    </row>
    <row r="17" spans="1:15" ht="15">
      <c r="A17" s="106" t="s">
        <v>59</v>
      </c>
      <c r="B17" s="18" t="s">
        <v>60</v>
      </c>
      <c r="C17" s="103">
        <v>135</v>
      </c>
      <c r="D17" s="103">
        <v>135</v>
      </c>
      <c r="E17" s="105">
        <v>135</v>
      </c>
      <c r="F17" s="103">
        <f>$D$17*Таблица!D21</f>
        <v>75.60000000000001</v>
      </c>
      <c r="G17" s="103">
        <f>$D$17*Таблица!E21</f>
        <v>3.7800000000000002</v>
      </c>
      <c r="H17" s="103">
        <f>$D$17*Таблица!F21</f>
        <v>4.32</v>
      </c>
      <c r="I17" s="103">
        <f>$D$17*Таблица!G21</f>
        <v>5.535</v>
      </c>
      <c r="J17" s="103">
        <f>$D$17*Таблица!H21</f>
        <v>162</v>
      </c>
      <c r="K17" s="103">
        <f>$D$17*Таблица!I21</f>
        <v>0.135</v>
      </c>
      <c r="L17" s="103">
        <f>$D$17*Таблица!J21</f>
        <v>0.040499999999999994</v>
      </c>
      <c r="M17" s="103">
        <f>$D$17*Таблица!K21</f>
        <v>0.22949999999999998</v>
      </c>
      <c r="N17" s="75">
        <f>$D$17*Таблица!L21</f>
        <v>0.9450000000000001</v>
      </c>
      <c r="O17" s="187">
        <v>253</v>
      </c>
    </row>
    <row r="18" spans="1:15" s="15" customFormat="1" ht="14.25">
      <c r="A18" s="76" t="s">
        <v>37</v>
      </c>
      <c r="B18" s="63"/>
      <c r="C18" s="77"/>
      <c r="D18" s="77"/>
      <c r="E18" s="65">
        <f>E17</f>
        <v>135</v>
      </c>
      <c r="F18" s="78">
        <f aca="true" t="shared" si="1" ref="F18:N18">SUM(F17)</f>
        <v>75.60000000000001</v>
      </c>
      <c r="G18" s="78">
        <f t="shared" si="1"/>
        <v>3.7800000000000002</v>
      </c>
      <c r="H18" s="78">
        <f t="shared" si="1"/>
        <v>4.32</v>
      </c>
      <c r="I18" s="78">
        <f t="shared" si="1"/>
        <v>5.535</v>
      </c>
      <c r="J18" s="78">
        <f t="shared" si="1"/>
        <v>162</v>
      </c>
      <c r="K18" s="78">
        <f t="shared" si="1"/>
        <v>0.135</v>
      </c>
      <c r="L18" s="78">
        <f t="shared" si="1"/>
        <v>0.040499999999999994</v>
      </c>
      <c r="M18" s="78">
        <f t="shared" si="1"/>
        <v>0.22949999999999998</v>
      </c>
      <c r="N18" s="79">
        <f t="shared" si="1"/>
        <v>0.9450000000000001</v>
      </c>
      <c r="O18" s="63"/>
    </row>
    <row r="19" spans="1:15" ht="15">
      <c r="A19" s="72" t="s">
        <v>21</v>
      </c>
      <c r="B19" s="64"/>
      <c r="C19" s="64"/>
      <c r="D19" s="64"/>
      <c r="E19" s="64"/>
      <c r="F19" s="64"/>
      <c r="G19" s="64"/>
      <c r="H19" s="64"/>
      <c r="I19" s="73"/>
      <c r="J19" s="64"/>
      <c r="K19" s="64"/>
      <c r="L19" s="64"/>
      <c r="M19" s="64"/>
      <c r="N19" s="64"/>
      <c r="O19" s="74"/>
    </row>
    <row r="20" spans="1:15" ht="15">
      <c r="A20" s="204" t="s">
        <v>267</v>
      </c>
      <c r="B20" s="83" t="s">
        <v>228</v>
      </c>
      <c r="C20" s="103">
        <v>35</v>
      </c>
      <c r="D20" s="103">
        <v>29</v>
      </c>
      <c r="E20" s="209">
        <v>30</v>
      </c>
      <c r="F20" s="103">
        <v>6.67</v>
      </c>
      <c r="G20" s="103">
        <v>0.522</v>
      </c>
      <c r="H20" s="103">
        <v>0.029</v>
      </c>
      <c r="I20" s="103">
        <v>1.363</v>
      </c>
      <c r="J20" s="103">
        <v>13.92</v>
      </c>
      <c r="K20" s="103">
        <v>0.29</v>
      </c>
      <c r="L20" s="103">
        <v>0.0174</v>
      </c>
      <c r="M20" s="103">
        <v>0.0145</v>
      </c>
      <c r="N20" s="103">
        <v>14.5</v>
      </c>
      <c r="O20" s="197">
        <v>16</v>
      </c>
    </row>
    <row r="21" spans="1:15" ht="15">
      <c r="A21" s="205"/>
      <c r="B21" s="19" t="s">
        <v>23</v>
      </c>
      <c r="C21" s="103">
        <v>1</v>
      </c>
      <c r="D21" s="103">
        <v>1</v>
      </c>
      <c r="E21" s="210"/>
      <c r="F21" s="103">
        <f>$D$21*Таблица!D26</f>
        <v>8.99</v>
      </c>
      <c r="G21" s="103">
        <f>$D$21*Таблица!E26</f>
        <v>0</v>
      </c>
      <c r="H21" s="103">
        <f>$D$21*Таблица!F26</f>
        <v>0.999</v>
      </c>
      <c r="I21" s="103">
        <f>$D$21*Таблица!G26</f>
        <v>0</v>
      </c>
      <c r="J21" s="103">
        <f>$D$21*Таблица!H26</f>
        <v>0</v>
      </c>
      <c r="K21" s="103">
        <f>$D$21*Таблица!I26</f>
        <v>0</v>
      </c>
      <c r="L21" s="103">
        <f>$D$21*Таблица!J26</f>
        <v>0</v>
      </c>
      <c r="M21" s="103">
        <f>$D$21*Таблица!K26</f>
        <v>0</v>
      </c>
      <c r="N21" s="103">
        <f>$D$21*Таблица!L26</f>
        <v>0</v>
      </c>
      <c r="O21" s="199"/>
    </row>
    <row r="22" spans="1:15" ht="15" customHeight="1">
      <c r="A22" s="201" t="s">
        <v>282</v>
      </c>
      <c r="B22" s="18" t="s">
        <v>43</v>
      </c>
      <c r="C22" s="103">
        <v>20</v>
      </c>
      <c r="D22" s="103">
        <v>20</v>
      </c>
      <c r="E22" s="200">
        <v>150</v>
      </c>
      <c r="F22" s="103">
        <v>66.8</v>
      </c>
      <c r="G22" s="103">
        <v>2.06</v>
      </c>
      <c r="H22" s="103">
        <v>0.22</v>
      </c>
      <c r="I22" s="103">
        <v>13.8</v>
      </c>
      <c r="J22" s="103">
        <v>3.6</v>
      </c>
      <c r="K22" s="103">
        <v>0.24</v>
      </c>
      <c r="L22" s="103">
        <v>0.034</v>
      </c>
      <c r="M22" s="103">
        <v>0.016</v>
      </c>
      <c r="N22" s="75">
        <v>0</v>
      </c>
      <c r="O22" s="193">
        <v>56</v>
      </c>
    </row>
    <row r="23" spans="1:15" ht="30">
      <c r="A23" s="201"/>
      <c r="B23" s="18" t="s">
        <v>44</v>
      </c>
      <c r="C23" s="103">
        <v>24</v>
      </c>
      <c r="D23" s="103">
        <v>20</v>
      </c>
      <c r="E23" s="200"/>
      <c r="F23" s="103">
        <v>48.2</v>
      </c>
      <c r="G23" s="103">
        <v>3.64</v>
      </c>
      <c r="H23" s="103">
        <v>3.68</v>
      </c>
      <c r="I23" s="103">
        <v>0.14</v>
      </c>
      <c r="J23" s="103">
        <v>3.2</v>
      </c>
      <c r="K23" s="103">
        <v>0.6</v>
      </c>
      <c r="L23" s="103">
        <v>0.014</v>
      </c>
      <c r="M23" s="103">
        <v>0.03</v>
      </c>
      <c r="N23" s="75">
        <v>0</v>
      </c>
      <c r="O23" s="195"/>
    </row>
    <row r="24" spans="1:15" ht="15">
      <c r="A24" s="201"/>
      <c r="B24" s="18" t="s">
        <v>45</v>
      </c>
      <c r="C24" s="174">
        <v>10</v>
      </c>
      <c r="D24" s="174">
        <v>10</v>
      </c>
      <c r="E24" s="200"/>
      <c r="F24" s="174">
        <v>15.7</v>
      </c>
      <c r="G24" s="174">
        <v>1.27</v>
      </c>
      <c r="H24" s="174">
        <v>1.15</v>
      </c>
      <c r="I24" s="174">
        <v>0.07</v>
      </c>
      <c r="J24" s="174">
        <v>5.5</v>
      </c>
      <c r="K24" s="174">
        <v>0.27</v>
      </c>
      <c r="L24" s="174">
        <v>0.007</v>
      </c>
      <c r="M24" s="174">
        <v>0.044</v>
      </c>
      <c r="N24" s="75">
        <v>0</v>
      </c>
      <c r="O24" s="195"/>
    </row>
    <row r="25" spans="1:15" ht="15">
      <c r="A25" s="201"/>
      <c r="B25" s="18" t="s">
        <v>26</v>
      </c>
      <c r="C25" s="103">
        <v>50</v>
      </c>
      <c r="D25" s="103">
        <v>50</v>
      </c>
      <c r="E25" s="200"/>
      <c r="F25" s="103">
        <f>$D$25*Таблица!D34</f>
        <v>40</v>
      </c>
      <c r="G25" s="103">
        <f>$D$25*Таблица!E34</f>
        <v>1</v>
      </c>
      <c r="H25" s="103">
        <f>$D$25*Таблица!F34</f>
        <v>0.2</v>
      </c>
      <c r="I25" s="103">
        <f>$D$25*Таблица!G34</f>
        <v>8.649999999999999</v>
      </c>
      <c r="J25" s="103">
        <f>$D$25*Таблица!H34</f>
        <v>5</v>
      </c>
      <c r="K25" s="103">
        <f>$D$25*Таблица!I34</f>
        <v>0.44999999999999996</v>
      </c>
      <c r="L25" s="103">
        <f>$D$25*Таблица!J34</f>
        <v>0.06</v>
      </c>
      <c r="M25" s="103">
        <f>$D$25*Таблица!K34</f>
        <v>0.025</v>
      </c>
      <c r="N25" s="75">
        <f>$D$25*Таблица!L34</f>
        <v>10</v>
      </c>
      <c r="O25" s="195"/>
    </row>
    <row r="26" spans="1:15" ht="15">
      <c r="A26" s="201"/>
      <c r="B26" s="18" t="s">
        <v>24</v>
      </c>
      <c r="C26" s="103">
        <v>20</v>
      </c>
      <c r="D26" s="103">
        <v>20</v>
      </c>
      <c r="E26" s="200"/>
      <c r="F26" s="181">
        <f>$D$26*Таблица!D29</f>
        <v>8.2</v>
      </c>
      <c r="G26" s="181">
        <f>$D$26*Таблица!E29</f>
        <v>0.28</v>
      </c>
      <c r="H26" s="181">
        <f>$D$26*Таблица!F29</f>
        <v>0</v>
      </c>
      <c r="I26" s="181">
        <f>$D$26*Таблица!G29</f>
        <v>1.8199999999999998</v>
      </c>
      <c r="J26" s="181">
        <f>$D$26*Таблица!H29</f>
        <v>6.2</v>
      </c>
      <c r="K26" s="181">
        <f>$D$26*Таблица!I29</f>
        <v>0.16</v>
      </c>
      <c r="L26" s="181">
        <f>$D$26*Таблица!J29</f>
        <v>0.01</v>
      </c>
      <c r="M26" s="181">
        <f>$D$26*Таблица!K29</f>
        <v>0.004</v>
      </c>
      <c r="N26" s="75">
        <f>$D$26*Таблица!L29</f>
        <v>2</v>
      </c>
      <c r="O26" s="195"/>
    </row>
    <row r="27" spans="1:15" ht="15">
      <c r="A27" s="201"/>
      <c r="B27" s="18" t="s">
        <v>25</v>
      </c>
      <c r="C27" s="103">
        <v>20</v>
      </c>
      <c r="D27" s="103">
        <v>20</v>
      </c>
      <c r="E27" s="200"/>
      <c r="F27" s="181">
        <f>$D$27*Таблица!D30</f>
        <v>6.800000000000001</v>
      </c>
      <c r="G27" s="181">
        <f>$D$27*Таблица!E30</f>
        <v>0.26</v>
      </c>
      <c r="H27" s="181">
        <f>$D$27*Таблица!F30</f>
        <v>0.02</v>
      </c>
      <c r="I27" s="181">
        <f>$D$27*Таблица!G30</f>
        <v>1.6800000000000002</v>
      </c>
      <c r="J27" s="181">
        <f>$D$27*Таблица!H30</f>
        <v>10.2</v>
      </c>
      <c r="K27" s="181">
        <f>$D$27*Таблица!I30</f>
        <v>0.24</v>
      </c>
      <c r="L27" s="181">
        <f>$D$27*Таблица!J30</f>
        <v>0.011999999999999999</v>
      </c>
      <c r="M27" s="181">
        <f>$D$27*Таблица!K30</f>
        <v>0.014</v>
      </c>
      <c r="N27" s="75">
        <f>$D$27*Таблица!L30</f>
        <v>1</v>
      </c>
      <c r="O27" s="195"/>
    </row>
    <row r="28" spans="1:15" ht="15">
      <c r="A28" s="201"/>
      <c r="B28" s="18" t="s">
        <v>16</v>
      </c>
      <c r="C28" s="103">
        <v>3</v>
      </c>
      <c r="D28" s="103">
        <v>3</v>
      </c>
      <c r="E28" s="200"/>
      <c r="F28" s="103">
        <f>$D$28*Таблица!D24</f>
        <v>22.02</v>
      </c>
      <c r="G28" s="103">
        <f>$D$28*Таблица!E24</f>
        <v>0.012</v>
      </c>
      <c r="H28" s="103">
        <f>$D$28*Таблица!F24</f>
        <v>2.355</v>
      </c>
      <c r="I28" s="103">
        <f>$D$28*Таблица!G24</f>
        <v>0.015</v>
      </c>
      <c r="J28" s="103">
        <f>$D$28*Таблица!H24</f>
        <v>0.72</v>
      </c>
      <c r="K28" s="103">
        <f>$D$28*Таблица!I24</f>
        <v>0.06</v>
      </c>
      <c r="L28" s="103">
        <f>$D$28*Таблица!J24</f>
        <v>0.003</v>
      </c>
      <c r="M28" s="103">
        <f>$D$28*Таблица!K24</f>
        <v>0.003</v>
      </c>
      <c r="N28" s="75">
        <f>$D$28*Таблица!L24</f>
        <v>0</v>
      </c>
      <c r="O28" s="195"/>
    </row>
    <row r="29" spans="1:15" ht="15">
      <c r="A29" s="201"/>
      <c r="B29" s="18" t="s">
        <v>23</v>
      </c>
      <c r="C29" s="103">
        <v>2</v>
      </c>
      <c r="D29" s="103">
        <v>2</v>
      </c>
      <c r="E29" s="200"/>
      <c r="F29" s="103">
        <f>$D$29*Таблица!D26</f>
        <v>17.98</v>
      </c>
      <c r="G29" s="103">
        <f>$D$29*Таблица!E26</f>
        <v>0</v>
      </c>
      <c r="H29" s="103">
        <f>$D$29*Таблица!F26</f>
        <v>1.998</v>
      </c>
      <c r="I29" s="103">
        <f>$D$29*Таблица!G26</f>
        <v>0</v>
      </c>
      <c r="J29" s="103">
        <f>$D$29*Таблица!H26</f>
        <v>0</v>
      </c>
      <c r="K29" s="103">
        <f>$D$29*Таблица!I26</f>
        <v>0</v>
      </c>
      <c r="L29" s="103">
        <f>$D$29*Таблица!J26</f>
        <v>0</v>
      </c>
      <c r="M29" s="103">
        <f>$D$29*Таблица!K26</f>
        <v>0</v>
      </c>
      <c r="N29" s="75">
        <f>$D$29*Таблица!L26</f>
        <v>0</v>
      </c>
      <c r="O29" s="194"/>
    </row>
    <row r="30" spans="1:15" ht="15">
      <c r="A30" s="204" t="s">
        <v>283</v>
      </c>
      <c r="B30" s="18" t="s">
        <v>36</v>
      </c>
      <c r="C30" s="174">
        <v>65</v>
      </c>
      <c r="D30" s="174">
        <v>50</v>
      </c>
      <c r="E30" s="206">
        <v>120</v>
      </c>
      <c r="F30" s="174">
        <v>120.5</v>
      </c>
      <c r="G30" s="174">
        <v>9.1</v>
      </c>
      <c r="H30" s="174">
        <v>9.2</v>
      </c>
      <c r="I30" s="174">
        <v>0.35</v>
      </c>
      <c r="J30" s="174">
        <v>8</v>
      </c>
      <c r="K30" s="174">
        <v>1.5</v>
      </c>
      <c r="L30" s="174">
        <v>0.035</v>
      </c>
      <c r="M30" s="174">
        <v>0.075</v>
      </c>
      <c r="N30" s="174">
        <v>0</v>
      </c>
      <c r="O30" s="220">
        <v>114</v>
      </c>
    </row>
    <row r="31" spans="1:15" ht="15" customHeight="1">
      <c r="A31" s="215"/>
      <c r="B31" s="165" t="s">
        <v>42</v>
      </c>
      <c r="C31" s="173">
        <v>60</v>
      </c>
      <c r="D31" s="173">
        <v>60</v>
      </c>
      <c r="E31" s="208"/>
      <c r="F31" s="173">
        <v>21.6</v>
      </c>
      <c r="G31" s="173">
        <v>1.44</v>
      </c>
      <c r="H31" s="173">
        <v>0.08</v>
      </c>
      <c r="I31" s="173">
        <v>3.76</v>
      </c>
      <c r="J31" s="173">
        <v>38.4</v>
      </c>
      <c r="K31" s="173">
        <v>0.8</v>
      </c>
      <c r="L31" s="173">
        <v>0.048</v>
      </c>
      <c r="M31" s="173">
        <v>0.04</v>
      </c>
      <c r="N31" s="173">
        <v>40</v>
      </c>
      <c r="O31" s="221"/>
    </row>
    <row r="32" spans="1:15" ht="15">
      <c r="A32" s="215"/>
      <c r="B32" s="18" t="s">
        <v>26</v>
      </c>
      <c r="C32" s="103">
        <v>50</v>
      </c>
      <c r="D32" s="103">
        <v>50</v>
      </c>
      <c r="E32" s="208"/>
      <c r="F32" s="103">
        <v>32</v>
      </c>
      <c r="G32" s="103">
        <v>0.8</v>
      </c>
      <c r="H32" s="103">
        <v>0.16</v>
      </c>
      <c r="I32" s="103">
        <v>6.92</v>
      </c>
      <c r="J32" s="103">
        <v>4</v>
      </c>
      <c r="K32" s="103">
        <v>0.36</v>
      </c>
      <c r="L32" s="103">
        <v>0.048</v>
      </c>
      <c r="M32" s="103">
        <v>0.02</v>
      </c>
      <c r="N32" s="75">
        <v>8</v>
      </c>
      <c r="O32" s="221"/>
    </row>
    <row r="33" spans="1:15" ht="15">
      <c r="A33" s="215"/>
      <c r="B33" s="18" t="s">
        <v>24</v>
      </c>
      <c r="C33" s="142">
        <v>20</v>
      </c>
      <c r="D33" s="142">
        <v>20</v>
      </c>
      <c r="E33" s="208"/>
      <c r="F33" s="142">
        <v>8.2</v>
      </c>
      <c r="G33" s="142">
        <v>0.28</v>
      </c>
      <c r="H33" s="142">
        <v>0</v>
      </c>
      <c r="I33" s="142">
        <v>1.82</v>
      </c>
      <c r="J33" s="142">
        <v>6.2</v>
      </c>
      <c r="K33" s="142">
        <v>0.16</v>
      </c>
      <c r="L33" s="142">
        <v>0.01</v>
      </c>
      <c r="M33" s="142">
        <v>0.004</v>
      </c>
      <c r="N33" s="75">
        <v>2</v>
      </c>
      <c r="O33" s="221"/>
    </row>
    <row r="34" spans="1:15" ht="15">
      <c r="A34" s="215"/>
      <c r="B34" s="18" t="s">
        <v>25</v>
      </c>
      <c r="C34" s="103">
        <v>20</v>
      </c>
      <c r="D34" s="103">
        <v>20</v>
      </c>
      <c r="E34" s="208"/>
      <c r="F34" s="103">
        <v>6.8</v>
      </c>
      <c r="G34" s="103">
        <v>0.26</v>
      </c>
      <c r="H34" s="103">
        <v>0.02</v>
      </c>
      <c r="I34" s="103">
        <v>1.68</v>
      </c>
      <c r="J34" s="103">
        <v>10.2</v>
      </c>
      <c r="K34" s="103">
        <v>0.24</v>
      </c>
      <c r="L34" s="103">
        <v>0.012</v>
      </c>
      <c r="M34" s="103">
        <v>0.014</v>
      </c>
      <c r="N34" s="75">
        <v>1</v>
      </c>
      <c r="O34" s="221"/>
    </row>
    <row r="35" spans="1:15" ht="30">
      <c r="A35" s="215"/>
      <c r="B35" s="18" t="s">
        <v>145</v>
      </c>
      <c r="C35" s="174">
        <v>2</v>
      </c>
      <c r="D35" s="174">
        <v>2</v>
      </c>
      <c r="E35" s="208"/>
      <c r="F35" s="174">
        <v>1.98</v>
      </c>
      <c r="G35" s="174">
        <v>0.096</v>
      </c>
      <c r="H35" s="174">
        <v>0</v>
      </c>
      <c r="I35" s="174">
        <v>0.38</v>
      </c>
      <c r="J35" s="174">
        <v>0.4</v>
      </c>
      <c r="K35" s="174">
        <v>0.04</v>
      </c>
      <c r="L35" s="174">
        <v>0.003</v>
      </c>
      <c r="M35" s="174">
        <v>0.34</v>
      </c>
      <c r="N35" s="75">
        <v>0.52</v>
      </c>
      <c r="O35" s="221"/>
    </row>
    <row r="36" spans="1:15" ht="15">
      <c r="A36" s="215"/>
      <c r="B36" s="18" t="s">
        <v>16</v>
      </c>
      <c r="C36" s="103">
        <v>3</v>
      </c>
      <c r="D36" s="103">
        <v>3</v>
      </c>
      <c r="E36" s="208"/>
      <c r="F36" s="103">
        <f>$D$36*Таблица!D24</f>
        <v>22.02</v>
      </c>
      <c r="G36" s="103">
        <f>$D$36*Таблица!E24</f>
        <v>0.012</v>
      </c>
      <c r="H36" s="103">
        <f>$D$36*Таблица!F24</f>
        <v>2.355</v>
      </c>
      <c r="I36" s="103">
        <f>$D$36*Таблица!G24</f>
        <v>0.015</v>
      </c>
      <c r="J36" s="103">
        <f>$D$36*Таблица!H24</f>
        <v>0.72</v>
      </c>
      <c r="K36" s="103">
        <f>$D$36*Таблица!I24</f>
        <v>0.06</v>
      </c>
      <c r="L36" s="103">
        <f>$D$36*Таблица!J24</f>
        <v>0.003</v>
      </c>
      <c r="M36" s="103">
        <f>$D$36*Таблица!K24</f>
        <v>0.003</v>
      </c>
      <c r="N36" s="75">
        <f>$D$36*Таблица!L24</f>
        <v>0</v>
      </c>
      <c r="O36" s="221"/>
    </row>
    <row r="37" spans="1:15" ht="15">
      <c r="A37" s="205"/>
      <c r="B37" s="18" t="s">
        <v>23</v>
      </c>
      <c r="C37" s="103">
        <v>2.2</v>
      </c>
      <c r="D37" s="103">
        <v>2.2</v>
      </c>
      <c r="E37" s="207"/>
      <c r="F37" s="103">
        <f>$D$37*Таблица!D26</f>
        <v>19.778000000000002</v>
      </c>
      <c r="G37" s="103">
        <f>$D$37*Таблица!E26</f>
        <v>0</v>
      </c>
      <c r="H37" s="103">
        <f>$D$37*Таблица!F26</f>
        <v>2.1978</v>
      </c>
      <c r="I37" s="103">
        <f>$D$37*Таблица!G26</f>
        <v>0</v>
      </c>
      <c r="J37" s="103">
        <f>$D$37*Таблица!H26</f>
        <v>0</v>
      </c>
      <c r="K37" s="103">
        <f>$D$37*Таблица!I26</f>
        <v>0</v>
      </c>
      <c r="L37" s="103">
        <f>$D$37*Таблица!J26</f>
        <v>0</v>
      </c>
      <c r="M37" s="103">
        <f>$D$37*Таблица!K26</f>
        <v>0</v>
      </c>
      <c r="N37" s="75">
        <f>$D$37*Таблица!L26</f>
        <v>0</v>
      </c>
      <c r="O37" s="222"/>
    </row>
    <row r="38" spans="1:15" ht="30">
      <c r="A38" s="201" t="s">
        <v>28</v>
      </c>
      <c r="B38" s="18" t="s">
        <v>29</v>
      </c>
      <c r="C38" s="103">
        <v>28</v>
      </c>
      <c r="D38" s="103">
        <v>28</v>
      </c>
      <c r="E38" s="103">
        <v>28</v>
      </c>
      <c r="F38" s="103">
        <f>$D$38*Таблица!D2</f>
        <v>73.36</v>
      </c>
      <c r="G38" s="103">
        <f>$D$38*Таблица!E2</f>
        <v>2.156</v>
      </c>
      <c r="H38" s="103">
        <f>$D$38*Таблица!F2</f>
        <v>0.84</v>
      </c>
      <c r="I38" s="103">
        <f>$D$38*Таблица!G2</f>
        <v>13.943999999999999</v>
      </c>
      <c r="J38" s="103">
        <f>$D$38*Таблица!H2</f>
        <v>5.6000000000000005</v>
      </c>
      <c r="K38" s="103">
        <f>$D$38*Таблица!I2</f>
        <v>0.252</v>
      </c>
      <c r="L38" s="103">
        <f>$D$38*Таблица!J2</f>
        <v>0.0308</v>
      </c>
      <c r="M38" s="103">
        <f>$D$38*Таблица!K2</f>
        <v>0.0224</v>
      </c>
      <c r="N38" s="75">
        <f>$D$38*Таблица!L2</f>
        <v>0</v>
      </c>
      <c r="O38" s="202"/>
    </row>
    <row r="39" spans="1:15" ht="30">
      <c r="A39" s="201"/>
      <c r="B39" s="18" t="s">
        <v>30</v>
      </c>
      <c r="C39" s="103">
        <v>32</v>
      </c>
      <c r="D39" s="103">
        <v>32</v>
      </c>
      <c r="E39" s="103">
        <v>32</v>
      </c>
      <c r="F39" s="103">
        <f>$D$39*Таблица!D3</f>
        <v>57.92</v>
      </c>
      <c r="G39" s="103">
        <f>$D$39*Таблица!E3</f>
        <v>2.112</v>
      </c>
      <c r="H39" s="103">
        <f>$D$39*Таблица!F3</f>
        <v>0.384</v>
      </c>
      <c r="I39" s="103">
        <f>$D$39*Таблица!G3</f>
        <v>10.944</v>
      </c>
      <c r="J39" s="103">
        <f>$D$39*Таблица!H3</f>
        <v>0.672</v>
      </c>
      <c r="K39" s="103">
        <f>$D$39*Таблица!I3</f>
        <v>0.64</v>
      </c>
      <c r="L39" s="103">
        <f>$D$39*Таблица!J3</f>
        <v>0.0256</v>
      </c>
      <c r="M39" s="103">
        <f>$D$39*Таблица!K3</f>
        <v>0.016</v>
      </c>
      <c r="N39" s="75">
        <f>$D$39*Таблица!L3</f>
        <v>0</v>
      </c>
      <c r="O39" s="203"/>
    </row>
    <row r="40" spans="1:15" ht="15">
      <c r="A40" s="204" t="s">
        <v>269</v>
      </c>
      <c r="B40" s="18" t="s">
        <v>270</v>
      </c>
      <c r="C40" s="174">
        <v>12</v>
      </c>
      <c r="D40" s="189">
        <v>12</v>
      </c>
      <c r="E40" s="206">
        <v>150</v>
      </c>
      <c r="F40" s="174">
        <v>54</v>
      </c>
      <c r="G40" s="174">
        <v>0.1</v>
      </c>
      <c r="H40" s="174">
        <v>0.01</v>
      </c>
      <c r="I40" s="174">
        <v>14.1</v>
      </c>
      <c r="J40" s="174">
        <v>2.49</v>
      </c>
      <c r="K40" s="174">
        <v>0.06</v>
      </c>
      <c r="L40" s="174">
        <v>0</v>
      </c>
      <c r="M40" s="174">
        <v>0</v>
      </c>
      <c r="N40" s="75">
        <v>1.68</v>
      </c>
      <c r="O40" s="197">
        <v>270</v>
      </c>
    </row>
    <row r="41" spans="1:15" ht="15">
      <c r="A41" s="205"/>
      <c r="B41" s="18" t="s">
        <v>17</v>
      </c>
      <c r="C41" s="179">
        <v>15</v>
      </c>
      <c r="D41" s="188">
        <v>15</v>
      </c>
      <c r="E41" s="207"/>
      <c r="F41" s="174">
        <v>56.85</v>
      </c>
      <c r="G41" s="174">
        <v>0</v>
      </c>
      <c r="H41" s="174">
        <v>0</v>
      </c>
      <c r="I41" s="174">
        <v>14.97</v>
      </c>
      <c r="J41" s="174">
        <v>0.3</v>
      </c>
      <c r="K41" s="174">
        <v>0.45</v>
      </c>
      <c r="L41" s="174">
        <v>0</v>
      </c>
      <c r="M41" s="174">
        <v>0</v>
      </c>
      <c r="N41" s="174">
        <v>0</v>
      </c>
      <c r="O41" s="199"/>
    </row>
    <row r="42" spans="1:15" s="15" customFormat="1" ht="14.25">
      <c r="A42" s="76" t="s">
        <v>37</v>
      </c>
      <c r="B42" s="63"/>
      <c r="C42" s="77"/>
      <c r="D42" s="77"/>
      <c r="E42" s="65">
        <f>SUM(E20:E40)</f>
        <v>510</v>
      </c>
      <c r="F42" s="78">
        <f aca="true" t="shared" si="2" ref="F42:N42">SUM(F20:F41)</f>
        <v>716.368</v>
      </c>
      <c r="G42" s="78">
        <f t="shared" si="2"/>
        <v>25.400000000000006</v>
      </c>
      <c r="H42" s="78">
        <f t="shared" si="2"/>
        <v>25.8978</v>
      </c>
      <c r="I42" s="78">
        <f t="shared" si="2"/>
        <v>96.421</v>
      </c>
      <c r="J42" s="78">
        <f t="shared" si="2"/>
        <v>125.322</v>
      </c>
      <c r="K42" s="78">
        <f t="shared" si="2"/>
        <v>6.872</v>
      </c>
      <c r="L42" s="78">
        <f t="shared" si="2"/>
        <v>0.3728000000000001</v>
      </c>
      <c r="M42" s="78">
        <f t="shared" si="2"/>
        <v>0.6849000000000001</v>
      </c>
      <c r="N42" s="78">
        <f t="shared" si="2"/>
        <v>80.7</v>
      </c>
      <c r="O42" s="63"/>
    </row>
    <row r="43" spans="1:15" ht="15">
      <c r="A43" s="72" t="s">
        <v>32</v>
      </c>
      <c r="B43" s="64"/>
      <c r="C43" s="64"/>
      <c r="D43" s="64"/>
      <c r="E43" s="64"/>
      <c r="F43" s="64"/>
      <c r="G43" s="64"/>
      <c r="H43" s="64"/>
      <c r="I43" s="73"/>
      <c r="J43" s="64"/>
      <c r="K43" s="64"/>
      <c r="L43" s="64"/>
      <c r="M43" s="64"/>
      <c r="N43" s="64"/>
      <c r="O43" s="74"/>
    </row>
    <row r="44" spans="1:15" ht="15" customHeight="1">
      <c r="A44" s="201" t="s">
        <v>284</v>
      </c>
      <c r="B44" s="18" t="s">
        <v>18</v>
      </c>
      <c r="C44" s="103">
        <v>55</v>
      </c>
      <c r="D44" s="103">
        <v>55</v>
      </c>
      <c r="E44" s="200">
        <v>100</v>
      </c>
      <c r="F44" s="103">
        <v>28.6</v>
      </c>
      <c r="G44" s="103">
        <v>1.54</v>
      </c>
      <c r="H44" s="103">
        <v>1.375</v>
      </c>
      <c r="I44" s="103">
        <v>2.585</v>
      </c>
      <c r="J44" s="103">
        <v>66.55</v>
      </c>
      <c r="K44" s="103">
        <v>0.055</v>
      </c>
      <c r="L44" s="103">
        <v>0.0165</v>
      </c>
      <c r="M44" s="103">
        <v>0.0715</v>
      </c>
      <c r="N44" s="75">
        <v>0.055</v>
      </c>
      <c r="O44" s="193">
        <v>206</v>
      </c>
    </row>
    <row r="45" spans="1:15" ht="15" customHeight="1">
      <c r="A45" s="201"/>
      <c r="B45" s="18" t="s">
        <v>45</v>
      </c>
      <c r="C45" s="142">
        <v>40</v>
      </c>
      <c r="D45" s="142">
        <v>40</v>
      </c>
      <c r="E45" s="200"/>
      <c r="F45" s="142">
        <v>62.8</v>
      </c>
      <c r="G45" s="142">
        <v>5.08</v>
      </c>
      <c r="H45" s="142">
        <v>4.6</v>
      </c>
      <c r="I45" s="142">
        <v>0.28</v>
      </c>
      <c r="J45" s="142">
        <v>22</v>
      </c>
      <c r="K45" s="142">
        <v>1.08</v>
      </c>
      <c r="L45" s="142">
        <v>0.028</v>
      </c>
      <c r="M45" s="142">
        <v>0.176</v>
      </c>
      <c r="N45" s="75">
        <v>0</v>
      </c>
      <c r="O45" s="195"/>
    </row>
    <row r="46" spans="1:15" ht="15">
      <c r="A46" s="201"/>
      <c r="B46" s="18" t="s">
        <v>43</v>
      </c>
      <c r="C46" s="103">
        <v>10</v>
      </c>
      <c r="D46" s="103">
        <v>10</v>
      </c>
      <c r="E46" s="200"/>
      <c r="F46" s="103">
        <v>33.4</v>
      </c>
      <c r="G46" s="103">
        <v>1.03</v>
      </c>
      <c r="H46" s="103">
        <v>0.11</v>
      </c>
      <c r="I46" s="103">
        <v>6.9</v>
      </c>
      <c r="J46" s="103">
        <v>1.8</v>
      </c>
      <c r="K46" s="103">
        <v>0.12</v>
      </c>
      <c r="L46" s="103">
        <v>0.017</v>
      </c>
      <c r="M46" s="103">
        <v>0.008</v>
      </c>
      <c r="N46" s="75">
        <v>0</v>
      </c>
      <c r="O46" s="195"/>
    </row>
    <row r="47" spans="1:15" ht="15">
      <c r="A47" s="201"/>
      <c r="B47" s="18" t="s">
        <v>144</v>
      </c>
      <c r="C47" s="103">
        <v>4</v>
      </c>
      <c r="D47" s="103">
        <v>4</v>
      </c>
      <c r="E47" s="200"/>
      <c r="F47" s="103">
        <v>8.24</v>
      </c>
      <c r="G47" s="103">
        <v>0.112</v>
      </c>
      <c r="H47" s="103">
        <v>0.8</v>
      </c>
      <c r="I47" s="103">
        <v>0.128</v>
      </c>
      <c r="J47" s="103">
        <v>7.2</v>
      </c>
      <c r="K47" s="103">
        <v>0.008</v>
      </c>
      <c r="L47" s="103">
        <v>0.0024</v>
      </c>
      <c r="M47" s="103">
        <v>0.008</v>
      </c>
      <c r="N47" s="75">
        <v>0.04</v>
      </c>
      <c r="O47" s="195"/>
    </row>
    <row r="48" spans="1:15" ht="15">
      <c r="A48" s="201"/>
      <c r="B48" s="18" t="s">
        <v>16</v>
      </c>
      <c r="C48" s="103">
        <v>2.4</v>
      </c>
      <c r="D48" s="103">
        <v>2.4</v>
      </c>
      <c r="E48" s="200"/>
      <c r="F48" s="103">
        <f>$D$48*Таблица!D24</f>
        <v>17.616</v>
      </c>
      <c r="G48" s="103">
        <f>$D$48*Таблица!E24</f>
        <v>0.0096</v>
      </c>
      <c r="H48" s="103">
        <f>$D$48*Таблица!F24</f>
        <v>1.884</v>
      </c>
      <c r="I48" s="103">
        <f>$D$48*Таблица!G24</f>
        <v>0.012</v>
      </c>
      <c r="J48" s="103">
        <f>$D$48*Таблица!H24</f>
        <v>0.576</v>
      </c>
      <c r="K48" s="103">
        <f>$D$48*Таблица!I24</f>
        <v>0.048</v>
      </c>
      <c r="L48" s="103">
        <f>$D$48*Таблица!J24</f>
        <v>0.0024</v>
      </c>
      <c r="M48" s="103">
        <f>$D$48*Таблица!K24</f>
        <v>0.0024</v>
      </c>
      <c r="N48" s="75">
        <f>$D$48*Таблица!L24</f>
        <v>0</v>
      </c>
      <c r="O48" s="195"/>
    </row>
    <row r="49" spans="1:15" ht="15">
      <c r="A49" s="201"/>
      <c r="B49" s="18" t="s">
        <v>23</v>
      </c>
      <c r="C49" s="103">
        <v>2</v>
      </c>
      <c r="D49" s="103">
        <v>2</v>
      </c>
      <c r="E49" s="200"/>
      <c r="F49" s="103">
        <f>$D$49*Таблица!D26</f>
        <v>17.98</v>
      </c>
      <c r="G49" s="103">
        <f>$D$49*Таблица!E26</f>
        <v>0</v>
      </c>
      <c r="H49" s="103">
        <f>$D$49*Таблица!F26</f>
        <v>1.998</v>
      </c>
      <c r="I49" s="103">
        <f>$D$49*Таблица!G26</f>
        <v>0</v>
      </c>
      <c r="J49" s="103">
        <f>$D$49*Таблица!H26</f>
        <v>0</v>
      </c>
      <c r="K49" s="103">
        <f>$D$49*Таблица!I26</f>
        <v>0</v>
      </c>
      <c r="L49" s="103">
        <f>$D$49*Таблица!J26</f>
        <v>0</v>
      </c>
      <c r="M49" s="103">
        <f>$D$49*Таблица!K26</f>
        <v>0</v>
      </c>
      <c r="N49" s="75">
        <f>$D$49*Таблица!L26</f>
        <v>0</v>
      </c>
      <c r="O49" s="194"/>
    </row>
    <row r="50" spans="1:15" ht="30">
      <c r="A50" s="106" t="s">
        <v>28</v>
      </c>
      <c r="B50" s="18" t="s">
        <v>29</v>
      </c>
      <c r="C50" s="103">
        <v>10</v>
      </c>
      <c r="D50" s="103">
        <v>10</v>
      </c>
      <c r="E50" s="103">
        <v>10</v>
      </c>
      <c r="F50" s="103">
        <f>$D$50*Таблица!D2</f>
        <v>26.200000000000003</v>
      </c>
      <c r="G50" s="103">
        <f>$D$50*Таблица!E2</f>
        <v>0.77</v>
      </c>
      <c r="H50" s="103">
        <f>$D$50*Таблица!F2</f>
        <v>0.3</v>
      </c>
      <c r="I50" s="103">
        <f>$D$50*Таблица!G2</f>
        <v>4.98</v>
      </c>
      <c r="J50" s="103">
        <f>$D$50*Таблица!H2</f>
        <v>2</v>
      </c>
      <c r="K50" s="103">
        <f>$D$50*Таблица!I2</f>
        <v>0.09</v>
      </c>
      <c r="L50" s="103">
        <f>$D$50*Таблица!J2</f>
        <v>0.011000000000000001</v>
      </c>
      <c r="M50" s="103">
        <f>$D$50*Таблица!K2</f>
        <v>0.008</v>
      </c>
      <c r="N50" s="75">
        <f>$D$50*Таблица!L2</f>
        <v>0</v>
      </c>
      <c r="O50" s="18"/>
    </row>
    <row r="51" spans="1:15" ht="15">
      <c r="A51" s="201" t="s">
        <v>34</v>
      </c>
      <c r="B51" s="18" t="s">
        <v>35</v>
      </c>
      <c r="C51" s="103">
        <v>0.5</v>
      </c>
      <c r="D51" s="103">
        <v>0.5</v>
      </c>
      <c r="E51" s="200">
        <v>150</v>
      </c>
      <c r="F51" s="103">
        <f>Таблица!D60*2</f>
        <v>0.4</v>
      </c>
      <c r="G51" s="103">
        <f>Таблица!E60*2</f>
        <v>0.08</v>
      </c>
      <c r="H51" s="103">
        <f>Таблица!F60*2</f>
        <v>0</v>
      </c>
      <c r="I51" s="103">
        <f>Таблица!G60*2</f>
        <v>0.24</v>
      </c>
      <c r="J51" s="103">
        <f>Таблица!H60*2</f>
        <v>9.9</v>
      </c>
      <c r="K51" s="103">
        <f>Таблица!I60*2</f>
        <v>0</v>
      </c>
      <c r="L51" s="103">
        <f>Таблица!J60*2</f>
        <v>0.0014</v>
      </c>
      <c r="M51" s="103">
        <f>Таблица!K60*2</f>
        <v>0.002</v>
      </c>
      <c r="N51" s="103">
        <f>Таблица!L60*2</f>
        <v>0</v>
      </c>
      <c r="O51" s="193">
        <v>18</v>
      </c>
    </row>
    <row r="52" spans="1:15" ht="15">
      <c r="A52" s="201"/>
      <c r="B52" s="18" t="s">
        <v>17</v>
      </c>
      <c r="C52" s="103">
        <v>10</v>
      </c>
      <c r="D52" s="103">
        <v>10</v>
      </c>
      <c r="E52" s="200"/>
      <c r="F52" s="103">
        <f>$D$52*Таблица!D15</f>
        <v>37.9</v>
      </c>
      <c r="G52" s="103">
        <f>$D$52*Таблица!E15</f>
        <v>0</v>
      </c>
      <c r="H52" s="103">
        <f>$D$52*Таблица!F15</f>
        <v>0</v>
      </c>
      <c r="I52" s="103">
        <f>$D$52*Таблица!G15</f>
        <v>9.98</v>
      </c>
      <c r="J52" s="103">
        <f>$D$52*Таблица!H15</f>
        <v>0.2</v>
      </c>
      <c r="K52" s="103">
        <f>$D$52*Таблица!I15</f>
        <v>0.3</v>
      </c>
      <c r="L52" s="103">
        <f>$D$52*Таблица!J15</f>
        <v>0</v>
      </c>
      <c r="M52" s="103">
        <f>$D$52*Таблица!K15</f>
        <v>0</v>
      </c>
      <c r="N52" s="75">
        <f>$D$52*Таблица!L15</f>
        <v>0</v>
      </c>
      <c r="O52" s="194"/>
    </row>
    <row r="53" spans="1:15" s="15" customFormat="1" ht="14.25">
      <c r="A53" s="76" t="s">
        <v>37</v>
      </c>
      <c r="B53" s="63"/>
      <c r="C53" s="77"/>
      <c r="D53" s="77"/>
      <c r="E53" s="65">
        <f>SUM(E44:E52)</f>
        <v>260</v>
      </c>
      <c r="F53" s="78">
        <f aca="true" t="shared" si="3" ref="F53:N53">SUM(F44:F52)</f>
        <v>233.13600000000002</v>
      </c>
      <c r="G53" s="78">
        <f t="shared" si="3"/>
        <v>8.6216</v>
      </c>
      <c r="H53" s="78">
        <f t="shared" si="3"/>
        <v>11.067</v>
      </c>
      <c r="I53" s="78">
        <f t="shared" si="3"/>
        <v>25.105000000000004</v>
      </c>
      <c r="J53" s="78">
        <f t="shared" si="3"/>
        <v>110.226</v>
      </c>
      <c r="K53" s="78">
        <f t="shared" si="3"/>
        <v>1.701</v>
      </c>
      <c r="L53" s="78">
        <f t="shared" si="3"/>
        <v>0.07869999999999999</v>
      </c>
      <c r="M53" s="78">
        <f t="shared" si="3"/>
        <v>0.27590000000000003</v>
      </c>
      <c r="N53" s="79">
        <f t="shared" si="3"/>
        <v>0.095</v>
      </c>
      <c r="O53" s="63"/>
    </row>
    <row r="54" spans="1:15" s="15" customFormat="1" ht="14.25">
      <c r="A54" s="76" t="s">
        <v>134</v>
      </c>
      <c r="B54" s="63"/>
      <c r="C54" s="77"/>
      <c r="D54" s="77"/>
      <c r="E54" s="65">
        <f>E15+E18+E42+E53</f>
        <v>1218</v>
      </c>
      <c r="F54" s="78">
        <f aca="true" t="shared" si="4" ref="F54:N54">F53+F42+F18+F15</f>
        <v>1338.978</v>
      </c>
      <c r="G54" s="78">
        <f t="shared" si="4"/>
        <v>45.96560000000001</v>
      </c>
      <c r="H54" s="78">
        <f t="shared" si="4"/>
        <v>52.2748</v>
      </c>
      <c r="I54" s="78">
        <f t="shared" si="4"/>
        <v>172.89180000000002</v>
      </c>
      <c r="J54" s="78">
        <f t="shared" si="4"/>
        <v>643.97</v>
      </c>
      <c r="K54" s="78">
        <f t="shared" si="4"/>
        <v>10.119</v>
      </c>
      <c r="L54" s="78">
        <f t="shared" si="4"/>
        <v>0.6332000000000001</v>
      </c>
      <c r="M54" s="78">
        <f t="shared" si="4"/>
        <v>1.4289</v>
      </c>
      <c r="N54" s="79">
        <f t="shared" si="4"/>
        <v>82.16199999999999</v>
      </c>
      <c r="O54" s="63"/>
    </row>
  </sheetData>
  <sheetProtection/>
  <mergeCells count="39">
    <mergeCell ref="O40:O41"/>
    <mergeCell ref="O30:O37"/>
    <mergeCell ref="A30:A37"/>
    <mergeCell ref="O3:O4"/>
    <mergeCell ref="G3:I3"/>
    <mergeCell ref="A13:A14"/>
    <mergeCell ref="E30:E37"/>
    <mergeCell ref="E6:E10"/>
    <mergeCell ref="J3:N3"/>
    <mergeCell ref="O6:O10"/>
    <mergeCell ref="E3:E4"/>
    <mergeCell ref="F3:F4"/>
    <mergeCell ref="E13:E14"/>
    <mergeCell ref="A22:A29"/>
    <mergeCell ref="A44:A49"/>
    <mergeCell ref="A40:A41"/>
    <mergeCell ref="E40:E41"/>
    <mergeCell ref="A38:A39"/>
    <mergeCell ref="E20:E21"/>
    <mergeCell ref="A51:A52"/>
    <mergeCell ref="B1:O1"/>
    <mergeCell ref="A3:A4"/>
    <mergeCell ref="B3:B4"/>
    <mergeCell ref="C3:C4"/>
    <mergeCell ref="D3:D4"/>
    <mergeCell ref="O38:O39"/>
    <mergeCell ref="E51:E52"/>
    <mergeCell ref="E44:E49"/>
    <mergeCell ref="A6:A10"/>
    <mergeCell ref="A11:A12"/>
    <mergeCell ref="O44:O49"/>
    <mergeCell ref="O51:O52"/>
    <mergeCell ref="E11:E12"/>
    <mergeCell ref="E22:E29"/>
    <mergeCell ref="O20:O21"/>
    <mergeCell ref="A20:A21"/>
    <mergeCell ref="O11:O12"/>
    <mergeCell ref="O13:O14"/>
    <mergeCell ref="O22:O29"/>
  </mergeCells>
  <hyperlinks>
    <hyperlink ref="O11:O12" r:id="rId1" display="Тех. карты док\1.doc"/>
    <hyperlink ref="O17" r:id="rId2" display="Тех. карты док\253.doc"/>
    <hyperlink ref="O22:O29" r:id="rId3" display="Тех. карты док\57.doc"/>
    <hyperlink ref="O44:O49" r:id="rId4" display="Тех. карты док\134.doc"/>
    <hyperlink ref="O51:O52" r:id="rId5" display="Тех. карты док\258.doc"/>
    <hyperlink ref="O13:O14" r:id="rId6" display="Тех. карты док\432 м.docx"/>
    <hyperlink ref="O6:O10" r:id="rId7" display="Тех. карты док\72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1</cp:lastModifiedBy>
  <cp:lastPrinted>2017-05-30T09:05:50Z</cp:lastPrinted>
  <dcterms:created xsi:type="dcterms:W3CDTF">2015-10-01T12:06:46Z</dcterms:created>
  <dcterms:modified xsi:type="dcterms:W3CDTF">2017-07-05T12:14:34Z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