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506" windowWidth="16590" windowHeight="11760" tabRatio="870" activeTab="9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  <sheet name="Таблица" sheetId="11" state="hidden" r:id="rId11"/>
    <sheet name="СВОДНАЯ" sheetId="12" state="hidden" r:id="rId12"/>
  </sheets>
  <externalReferences>
    <externalReference r:id="rId15"/>
  </externalReferences>
  <definedNames>
    <definedName name="_xlnm.Print_Titles" localSheetId="0">'1 день'!$3:$4</definedName>
    <definedName name="_xlnm.Print_Titles" localSheetId="9">'10 день'!$3:$4</definedName>
    <definedName name="_xlnm.Print_Titles" localSheetId="1">'2 день'!$3:$4</definedName>
    <definedName name="_xlnm.Print_Titles" localSheetId="2">'3 день'!$3:$4</definedName>
    <definedName name="_xlnm.Print_Titles" localSheetId="3">'4 день'!$3:$4</definedName>
    <definedName name="_xlnm.Print_Titles" localSheetId="4">'5 день'!$3:$4</definedName>
    <definedName name="_xlnm.Print_Titles" localSheetId="5">'6 день'!$3:$4</definedName>
    <definedName name="_xlnm.Print_Titles" localSheetId="6">'7 день'!$3:$4</definedName>
    <definedName name="_xlnm.Print_Titles" localSheetId="7">'8 день'!$3:$4</definedName>
    <definedName name="_xlnm.Print_Titles" localSheetId="8">'9 день'!$3:$4</definedName>
  </definedNames>
  <calcPr fullCalcOnLoad="1"/>
</workbook>
</file>

<file path=xl/comments12.xml><?xml version="1.0" encoding="utf-8"?>
<comments xmlns="http://schemas.openxmlformats.org/spreadsheetml/2006/main">
  <authors>
    <author>Светлана</author>
    <author>1</author>
  </authors>
  <commentList>
    <comment ref="H81" authorId="0">
      <text>
        <r>
          <rPr>
            <b/>
            <sz val="9"/>
            <rFont val="Tahoma"/>
            <family val="2"/>
          </rPr>
          <t>Светлана:</t>
        </r>
        <r>
          <rPr>
            <sz val="9"/>
            <rFont val="Tahoma"/>
            <family val="2"/>
          </rPr>
          <t xml:space="preserve">
норма 1800 ккал.</t>
        </r>
      </text>
    </comment>
    <comment ref="I81" authorId="0">
      <text>
        <r>
          <rPr>
            <b/>
            <sz val="9"/>
            <rFont val="Tahoma"/>
            <family val="2"/>
          </rPr>
          <t>Светлана:</t>
        </r>
        <r>
          <rPr>
            <sz val="9"/>
            <rFont val="Tahoma"/>
            <family val="2"/>
          </rPr>
          <t xml:space="preserve">
норма 54</t>
        </r>
      </text>
    </comment>
    <comment ref="J81" authorId="0">
      <text>
        <r>
          <rPr>
            <b/>
            <sz val="9"/>
            <rFont val="Tahoma"/>
            <family val="2"/>
          </rPr>
          <t>Светлана:</t>
        </r>
        <r>
          <rPr>
            <sz val="9"/>
            <rFont val="Tahoma"/>
            <family val="2"/>
          </rPr>
          <t xml:space="preserve">
норма 60</t>
        </r>
      </text>
    </comment>
    <comment ref="K81" authorId="0">
      <text>
        <r>
          <rPr>
            <b/>
            <sz val="9"/>
            <rFont val="Tahoma"/>
            <family val="2"/>
          </rPr>
          <t>Светлана:</t>
        </r>
        <r>
          <rPr>
            <sz val="9"/>
            <rFont val="Tahoma"/>
            <family val="2"/>
          </rPr>
          <t xml:space="preserve">
норма 261</t>
        </r>
      </text>
    </comment>
    <comment ref="R39" authorId="0">
      <text>
        <r>
          <rPr>
            <b/>
            <sz val="8"/>
            <rFont val="Tahoma"/>
            <family val="2"/>
          </rPr>
          <t>Светлана:</t>
        </r>
        <r>
          <rPr>
            <sz val="8"/>
            <rFont val="Tahoma"/>
            <family val="2"/>
          </rPr>
          <t xml:space="preserve">
Заполнить</t>
        </r>
      </text>
    </comment>
    <comment ref="N23" authorId="0">
      <text>
        <r>
          <rPr>
            <b/>
            <sz val="9"/>
            <rFont val="Tahoma"/>
            <family val="2"/>
          </rPr>
          <t>Светлана:</t>
        </r>
        <r>
          <rPr>
            <sz val="9"/>
            <rFont val="Tahoma"/>
            <family val="2"/>
          </rPr>
          <t xml:space="preserve">
10*2,5 (коэф.)= 25 гр. молока, 
т.к.
40 гр. сгущенного молока= 100 гр.молока</t>
        </r>
      </text>
    </comment>
    <comment ref="B21" authorId="1">
      <text>
        <r>
          <rPr>
            <b/>
            <sz val="9"/>
            <rFont val="Tahoma"/>
            <family val="2"/>
          </rPr>
          <t>было 3.2%</t>
        </r>
      </text>
    </comment>
  </commentList>
</comments>
</file>

<file path=xl/comments3.xml><?xml version="1.0" encoding="utf-8"?>
<comments xmlns="http://schemas.openxmlformats.org/spreadsheetml/2006/main">
  <authors>
    <author>1</author>
  </authors>
  <commentList>
    <comment ref="A11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убрали молоко</t>
        </r>
      </text>
    </comment>
  </commentList>
</comments>
</file>

<file path=xl/comments6.xml><?xml version="1.0" encoding="utf-8"?>
<comments xmlns="http://schemas.openxmlformats.org/spreadsheetml/2006/main">
  <authors>
    <author>Анастасия</author>
  </authors>
  <commentList>
    <comment ref="A6" authorId="0">
      <text>
        <r>
          <rPr>
            <b/>
            <sz val="9"/>
            <rFont val="Tahoma"/>
            <family val="2"/>
          </rPr>
          <t>Анастасия:</t>
        </r>
        <r>
          <rPr>
            <sz val="9"/>
            <rFont val="Tahoma"/>
            <family val="2"/>
          </rPr>
          <t xml:space="preserve">
Технологическая карта №169
Каша овсяная «Геркулес» молочная вязкая</t>
        </r>
      </text>
    </comment>
  </commentList>
</comments>
</file>

<file path=xl/comments8.xml><?xml version="1.0" encoding="utf-8"?>
<comments xmlns="http://schemas.openxmlformats.org/spreadsheetml/2006/main">
  <authors>
    <author>1</author>
  </authors>
  <commentList>
    <comment ref="A12" authorId="0">
      <text>
        <r>
          <rPr>
            <b/>
            <sz val="9"/>
            <rFont val="Tahoma"/>
            <family val="2"/>
          </rPr>
          <t>1:</t>
        </r>
        <r>
          <rPr>
            <sz val="9"/>
            <rFont val="Tahoma"/>
            <family val="2"/>
          </rPr>
          <t xml:space="preserve">
убрали молоко 50 гр.</t>
        </r>
      </text>
    </comment>
  </commentList>
</comments>
</file>

<file path=xl/sharedStrings.xml><?xml version="1.0" encoding="utf-8"?>
<sst xmlns="http://schemas.openxmlformats.org/spreadsheetml/2006/main" count="1178" uniqueCount="275">
  <si>
    <t>1 день</t>
  </si>
  <si>
    <t>Наименование блюд</t>
  </si>
  <si>
    <t>Продукты</t>
  </si>
  <si>
    <t>Брутто</t>
  </si>
  <si>
    <t>Нетто</t>
  </si>
  <si>
    <t>Ca</t>
  </si>
  <si>
    <t>Fe</t>
  </si>
  <si>
    <t>B1</t>
  </si>
  <si>
    <t>B2</t>
  </si>
  <si>
    <t>C</t>
  </si>
  <si>
    <t>К-кал</t>
  </si>
  <si>
    <t>Белки</t>
  </si>
  <si>
    <t>Жиры</t>
  </si>
  <si>
    <t>Углеводы</t>
  </si>
  <si>
    <t>Завтрак</t>
  </si>
  <si>
    <t>рис</t>
  </si>
  <si>
    <t>масло сл.</t>
  </si>
  <si>
    <t>сахар</t>
  </si>
  <si>
    <t>молоко</t>
  </si>
  <si>
    <t>II завтрак</t>
  </si>
  <si>
    <t>Ряженка</t>
  </si>
  <si>
    <t>Обед</t>
  </si>
  <si>
    <t>пшено</t>
  </si>
  <si>
    <t>масло рас.</t>
  </si>
  <si>
    <t>лук</t>
  </si>
  <si>
    <t>морковь</t>
  </si>
  <si>
    <t>картофель</t>
  </si>
  <si>
    <t>гречка</t>
  </si>
  <si>
    <t>Хлеб</t>
  </si>
  <si>
    <t>хлеб пшеничный</t>
  </si>
  <si>
    <t>хлеб ржаной</t>
  </si>
  <si>
    <t>Кисель</t>
  </si>
  <si>
    <t>Полдник</t>
  </si>
  <si>
    <t>манка</t>
  </si>
  <si>
    <t>Чай с сахаром</t>
  </si>
  <si>
    <t>чай</t>
  </si>
  <si>
    <t>мясо</t>
  </si>
  <si>
    <t>Итого</t>
  </si>
  <si>
    <t>ряженка</t>
  </si>
  <si>
    <t>2 день</t>
  </si>
  <si>
    <t>сыр</t>
  </si>
  <si>
    <t>Какао</t>
  </si>
  <si>
    <t>капуста</t>
  </si>
  <si>
    <t>мука</t>
  </si>
  <si>
    <t>мясо курицы</t>
  </si>
  <si>
    <t>яйцо</t>
  </si>
  <si>
    <t>1\6</t>
  </si>
  <si>
    <t>Яйцо вареное</t>
  </si>
  <si>
    <t>свекла</t>
  </si>
  <si>
    <t>Печенье</t>
  </si>
  <si>
    <t>печенье</t>
  </si>
  <si>
    <t>какао</t>
  </si>
  <si>
    <t>3 день</t>
  </si>
  <si>
    <t>пшеничка</t>
  </si>
  <si>
    <t>Сок</t>
  </si>
  <si>
    <t>1\10</t>
  </si>
  <si>
    <t>Котлета рыбная</t>
  </si>
  <si>
    <t>1\4</t>
  </si>
  <si>
    <t>4 день</t>
  </si>
  <si>
    <t>макароны</t>
  </si>
  <si>
    <t>Кефир</t>
  </si>
  <si>
    <t>кефир</t>
  </si>
  <si>
    <t>горох</t>
  </si>
  <si>
    <t>1\8</t>
  </si>
  <si>
    <t>5 день</t>
  </si>
  <si>
    <t>икра кабачковая</t>
  </si>
  <si>
    <t>6 день</t>
  </si>
  <si>
    <t>хлопья овсяные</t>
  </si>
  <si>
    <t>7 день</t>
  </si>
  <si>
    <t>8 день</t>
  </si>
  <si>
    <t>Каша молочная «Дружба»</t>
  </si>
  <si>
    <t>Тефтеля рыбная</t>
  </si>
  <si>
    <t>9 день</t>
  </si>
  <si>
    <t>10 день</t>
  </si>
  <si>
    <t>№</t>
  </si>
  <si>
    <t>Наименование</t>
  </si>
  <si>
    <t>Хлеб пшеничный</t>
  </si>
  <si>
    <t>Хлеб ржаной</t>
  </si>
  <si>
    <t>Мука пшен. в.с.</t>
  </si>
  <si>
    <t>Крупа: перловая</t>
  </si>
  <si>
    <t>Манная</t>
  </si>
  <si>
    <t>Гречневая</t>
  </si>
  <si>
    <t>Рисовая</t>
  </si>
  <si>
    <t>Пшено</t>
  </si>
  <si>
    <t>Геркулес</t>
  </si>
  <si>
    <t>Кр. пшеничная</t>
  </si>
  <si>
    <t>Горох</t>
  </si>
  <si>
    <t>Фасоль</t>
  </si>
  <si>
    <t>Макароны в.с.</t>
  </si>
  <si>
    <t>Сахар - песок</t>
  </si>
  <si>
    <t>Шоколад молочный</t>
  </si>
  <si>
    <t>Повидло</t>
  </si>
  <si>
    <t>Молоко 2,5%</t>
  </si>
  <si>
    <t>Сметана 20%</t>
  </si>
  <si>
    <t>Кефир 3,2%</t>
  </si>
  <si>
    <t>Ряженка 2,5%</t>
  </si>
  <si>
    <t>Молоко сгущенное</t>
  </si>
  <si>
    <t>Масло «Крестьянское»</t>
  </si>
  <si>
    <t>Сыр «Россиийский»</t>
  </si>
  <si>
    <t>Масло подсолнечное</t>
  </si>
  <si>
    <t>Капуста белокочанная</t>
  </si>
  <si>
    <t>Лук зеленый</t>
  </si>
  <si>
    <t>Лук репчатый</t>
  </si>
  <si>
    <t>Морковь кр.</t>
  </si>
  <si>
    <t>Огурцы грунтовые</t>
  </si>
  <si>
    <t>Свекла</t>
  </si>
  <si>
    <t>Томаты грунтовые</t>
  </si>
  <si>
    <t>Картофель</t>
  </si>
  <si>
    <t>Яблоки</t>
  </si>
  <si>
    <t>Апельсин</t>
  </si>
  <si>
    <t>Лимон</t>
  </si>
  <si>
    <t>Мандарин</t>
  </si>
  <si>
    <t>Говядина 1 категории</t>
  </si>
  <si>
    <t>Говядина 2 категории</t>
  </si>
  <si>
    <t>Печень говяжья</t>
  </si>
  <si>
    <t>Колбаса «Докторская»</t>
  </si>
  <si>
    <t>Сосиски говяжьи</t>
  </si>
  <si>
    <t>Сосиски молочные</t>
  </si>
  <si>
    <t>Куры 1 категории</t>
  </si>
  <si>
    <t>Куры 2 категории</t>
  </si>
  <si>
    <t>Яйцо куриное</t>
  </si>
  <si>
    <t>Минтай с/м</t>
  </si>
  <si>
    <t>Горошек зеленый</t>
  </si>
  <si>
    <t>Кабачковая икра</t>
  </si>
  <si>
    <t>Томатная паста</t>
  </si>
  <si>
    <t>Виноградный сок</t>
  </si>
  <si>
    <t>Вишневый сок</t>
  </si>
  <si>
    <t>Яблочный сок</t>
  </si>
  <si>
    <t>Творог</t>
  </si>
  <si>
    <t>Крахмал</t>
  </si>
  <si>
    <t>С/х фр.</t>
  </si>
  <si>
    <t>Изюм</t>
  </si>
  <si>
    <t>Чай 0,2</t>
  </si>
  <si>
    <t>Кофе злаковый</t>
  </si>
  <si>
    <t>Дрожжи</t>
  </si>
  <si>
    <t>Соль иодированная</t>
  </si>
  <si>
    <t>Всего</t>
  </si>
  <si>
    <t>с/х фрукты</t>
  </si>
  <si>
    <t>Яйцо (40 гр)</t>
  </si>
  <si>
    <t>1\2</t>
  </si>
  <si>
    <t>кофе злаковый</t>
  </si>
  <si>
    <t>сок яблочный</t>
  </si>
  <si>
    <t>рыба минтай</t>
  </si>
  <si>
    <t>сгущенное молоко</t>
  </si>
  <si>
    <t>повидло</t>
  </si>
  <si>
    <t>зел. горошек</t>
  </si>
  <si>
    <t>сметана</t>
  </si>
  <si>
    <t>томатная паста</t>
  </si>
  <si>
    <t>10\5</t>
  </si>
  <si>
    <t>120\20</t>
  </si>
  <si>
    <t>с 3 до 7 лет</t>
  </si>
  <si>
    <t>Средний показатель</t>
  </si>
  <si>
    <t>Возраст детей</t>
  </si>
  <si>
    <t>от 3-х до 7-ми лет</t>
  </si>
  <si>
    <t>400-550</t>
  </si>
  <si>
    <t>600-800</t>
  </si>
  <si>
    <t>250-350</t>
  </si>
  <si>
    <t>СанПиН 2.4.1.3049-13</t>
  </si>
  <si>
    <t>Итого:</t>
  </si>
  <si>
    <t xml:space="preserve">80% от нормы </t>
  </si>
  <si>
    <t>Бутерброд с маслом</t>
  </si>
  <si>
    <t>Каша манная молочная жидкая</t>
  </si>
  <si>
    <t>Бутерброд с сыром</t>
  </si>
  <si>
    <t>Какао с молоком</t>
  </si>
  <si>
    <t>Суп картофельный с лапшой домашней и мясом курицы</t>
  </si>
  <si>
    <t>Каша пшеничная молочная жидкая</t>
  </si>
  <si>
    <t>Борщ с капустой и картофелем и мясом курицы</t>
  </si>
  <si>
    <t>Вареники ленивые со сметанной подливой</t>
  </si>
  <si>
    <t>творог</t>
  </si>
  <si>
    <t>Макароные изделия с тертым сыром</t>
  </si>
  <si>
    <t>Суп картофельный с бобовыми (горох) и мясом курицы</t>
  </si>
  <si>
    <t>Запеканка из творога со сгущенным молоком</t>
  </si>
  <si>
    <t>Драчена</t>
  </si>
  <si>
    <t>Щи из свежей капусты с картофелем и мясом курицы</t>
  </si>
  <si>
    <t>Каша рисовая молочная жидкая</t>
  </si>
  <si>
    <t>Пирожок печенный с повидлом</t>
  </si>
  <si>
    <t>Каша  овсяная «Геркулес» на сгущенном молоке</t>
  </si>
  <si>
    <t>Картофель тушенный</t>
  </si>
  <si>
    <t>кискль</t>
  </si>
  <si>
    <t>Краткое наименование</t>
  </si>
  <si>
    <t>Наименование пищевого продукта или группы пищевых продуктов</t>
  </si>
  <si>
    <t>Количество продуктов в  г., мл., нетто</t>
  </si>
  <si>
    <t>Фактическое выполнение норм , г.</t>
  </si>
  <si>
    <t xml:space="preserve">Молоко с м.д.ж. 2,5-3,2%, </t>
  </si>
  <si>
    <t xml:space="preserve">кисломолочные продукты с м.д.ж. 2,5-3,2% </t>
  </si>
  <si>
    <t xml:space="preserve">Творог, творожные изделия с м.д.ж. не менее 5% </t>
  </si>
  <si>
    <t>Сметана с м.д.ж. не более 15%</t>
  </si>
  <si>
    <t xml:space="preserve">Сыр твердый </t>
  </si>
  <si>
    <t>Мясо бескостное</t>
  </si>
  <si>
    <t>Мясо на кости</t>
  </si>
  <si>
    <r>
      <t>Птица (куры 1 кат потр./цыплята-бройлеры 1 кат потр./индейка 1 кат потр.)</t>
    </r>
    <r>
      <rPr>
        <vertAlign val="superscript"/>
        <sz val="12"/>
        <rFont val="Times New Roman"/>
        <family val="1"/>
      </rPr>
      <t>4</t>
    </r>
  </si>
  <si>
    <r>
      <t>Рыба (филе), в т.ч. филе слабо или малосоленое</t>
    </r>
    <r>
      <rPr>
        <vertAlign val="superscript"/>
        <sz val="12"/>
        <rFont val="Times New Roman"/>
        <family val="1"/>
      </rPr>
      <t>4</t>
    </r>
  </si>
  <si>
    <t>Колбасные изделия</t>
  </si>
  <si>
    <t>Яйцо куриное столовое</t>
  </si>
  <si>
    <t>Картофель: с 01.09 по 31.10</t>
  </si>
  <si>
    <t xml:space="preserve">                    с 31.10 по 31.12</t>
  </si>
  <si>
    <t xml:space="preserve">                    с 31.12 по 28.02</t>
  </si>
  <si>
    <t xml:space="preserve">                    с 29.02 по 01.09</t>
  </si>
  <si>
    <r>
      <t>Овощи, зелень</t>
    </r>
    <r>
      <rPr>
        <vertAlign val="superscript"/>
        <sz val="12"/>
        <rFont val="Times New Roman"/>
        <family val="1"/>
      </rPr>
      <t>4</t>
    </r>
  </si>
  <si>
    <r>
      <t>Фрукты (плоды) свежие</t>
    </r>
    <r>
      <rPr>
        <vertAlign val="superscript"/>
        <sz val="12"/>
        <rFont val="Times New Roman"/>
        <family val="1"/>
      </rPr>
      <t>4</t>
    </r>
  </si>
  <si>
    <t>Фрукты (плоды) сухие</t>
  </si>
  <si>
    <t>Соки фруктовые (овощные)</t>
  </si>
  <si>
    <t>Напитки витаминизированные (готовый напиток)</t>
  </si>
  <si>
    <t>Хлеб ржаной (ржано-пшеничный)</t>
  </si>
  <si>
    <t>Хлеб пшеничный или хлеб зерновой</t>
  </si>
  <si>
    <t>Крупы (злаки), бобовые</t>
  </si>
  <si>
    <t xml:space="preserve">Макаронные изделия </t>
  </si>
  <si>
    <t>Мука пшеничная хлебопекарная</t>
  </si>
  <si>
    <t>Мука картофельная (крахмал)</t>
  </si>
  <si>
    <t>Масло коровье сладкосливочное</t>
  </si>
  <si>
    <t>Масло растительное</t>
  </si>
  <si>
    <t>Кондитерские изделия</t>
  </si>
  <si>
    <t>Чай, включая фиточай</t>
  </si>
  <si>
    <t>Какао-порошок</t>
  </si>
  <si>
    <t xml:space="preserve">Кофейный напиток </t>
  </si>
  <si>
    <t>Дрожжи хлебопекарные</t>
  </si>
  <si>
    <r>
      <t>Сахар</t>
    </r>
    <r>
      <rPr>
        <vertAlign val="superscript"/>
        <sz val="12"/>
        <rFont val="Times New Roman"/>
        <family val="1"/>
      </rPr>
      <t>5</t>
    </r>
  </si>
  <si>
    <t>Соль пищевая поваренная</t>
  </si>
  <si>
    <t>Выполнение, %</t>
  </si>
  <si>
    <t>Картофель отварной с маслом</t>
  </si>
  <si>
    <t>Выход блюда</t>
  </si>
  <si>
    <t>Кофейный напиток с сахаром</t>
  </si>
  <si>
    <t>Кисель из концетрата на плодовых или ягодных экстрактах</t>
  </si>
  <si>
    <t>кисель плодово-ягодный</t>
  </si>
  <si>
    <t>Компот из смеси сухофруктов</t>
  </si>
  <si>
    <t>Сырники из творога со сгущенным молоком</t>
  </si>
  <si>
    <t>Соус томатный</t>
  </si>
  <si>
    <t>СВОДНАЯ:</t>
  </si>
  <si>
    <t>Суммарные объемы блюд по приемам пищи (в к-кал)</t>
  </si>
  <si>
    <t>20\7</t>
  </si>
  <si>
    <t>110\20</t>
  </si>
  <si>
    <t>Закуска из свеклы с растительным маслом</t>
  </si>
  <si>
    <t>120\25</t>
  </si>
  <si>
    <t>Икра кабачковая с растительным маслом</t>
  </si>
  <si>
    <t>Горошек зеленый отварной</t>
  </si>
  <si>
    <t>Кефир 2.5%</t>
  </si>
  <si>
    <t>Яблоко</t>
  </si>
  <si>
    <t>яблоко</t>
  </si>
  <si>
    <t>1 завтрак</t>
  </si>
  <si>
    <t>2 завтрак</t>
  </si>
  <si>
    <t>обед</t>
  </si>
  <si>
    <t>полдник</t>
  </si>
  <si>
    <t>Итого (гр.):</t>
  </si>
  <si>
    <t>Средний</t>
  </si>
  <si>
    <t>1250 - 1700 (гр.)</t>
  </si>
  <si>
    <r>
      <t xml:space="preserve">Расчеты произведены из расчета за день (12 час.пребывания: </t>
    </r>
    <r>
      <rPr>
        <b/>
        <sz val="8"/>
        <color indexed="8"/>
        <rFont val="Calibri"/>
        <family val="2"/>
      </rPr>
      <t>2300</t>
    </r>
    <r>
      <rPr>
        <sz val="8"/>
        <color indexed="8"/>
        <rFont val="Calibri"/>
        <family val="2"/>
      </rPr>
      <t>(гр.))</t>
    </r>
  </si>
  <si>
    <r>
      <t>Расчеты произведены из расчета за день (12 час.пребывания:</t>
    </r>
    <r>
      <rPr>
        <b/>
        <sz val="8"/>
        <color indexed="8"/>
        <rFont val="Calibri"/>
        <family val="2"/>
      </rPr>
      <t xml:space="preserve"> 1700</t>
    </r>
    <r>
      <rPr>
        <sz val="8"/>
        <color indexed="8"/>
        <rFont val="Calibri"/>
        <family val="2"/>
      </rPr>
      <t>(гр.))</t>
    </r>
  </si>
  <si>
    <r>
      <t xml:space="preserve">Расчеты произведены из расчета среднего показателя за день (12 час.пребывания: 1700+2300 (гр.) /2= </t>
    </r>
    <r>
      <rPr>
        <b/>
        <sz val="8"/>
        <color indexed="8"/>
        <rFont val="Calibri"/>
        <family val="2"/>
      </rPr>
      <t>2000</t>
    </r>
    <r>
      <rPr>
        <sz val="8"/>
        <color indexed="8"/>
        <rFont val="Calibri"/>
        <family val="2"/>
      </rPr>
      <t xml:space="preserve"> (гр.))</t>
    </r>
  </si>
  <si>
    <t>Суп картофельный с зел. горошком и мясом курицы</t>
  </si>
  <si>
    <t>Плов из курицы</t>
  </si>
  <si>
    <t>29\2</t>
  </si>
  <si>
    <t>томат</t>
  </si>
  <si>
    <t>огурец</t>
  </si>
  <si>
    <t>Закуска из свежей капусты</t>
  </si>
  <si>
    <t>Рагу овощное с мясом</t>
  </si>
  <si>
    <t>Гуляш из отварной говядины</t>
  </si>
  <si>
    <t>Суп картофельный со свеклой и мясом</t>
  </si>
  <si>
    <t>Рулет картофельный с мясом</t>
  </si>
  <si>
    <t>Суп картофельный с крупой (гречка) и мясом</t>
  </si>
  <si>
    <t>Жаркое по-домашнему</t>
  </si>
  <si>
    <t>Капуста тушеная с мясом</t>
  </si>
  <si>
    <t>Лапшевник молочный</t>
  </si>
  <si>
    <t>Кулеш молочный</t>
  </si>
  <si>
    <t>Каша перловая</t>
  </si>
  <si>
    <t>перловка</t>
  </si>
  <si>
    <t>Закуска из свежего лука</t>
  </si>
  <si>
    <t>Закуска из свежей моркови</t>
  </si>
  <si>
    <t>Суп картофельный с крупой (рис) и мясом</t>
  </si>
  <si>
    <t>Капуста тушеная</t>
  </si>
  <si>
    <t>Гречка на молоке</t>
  </si>
  <si>
    <t>Каша молочная «Геркулес»</t>
  </si>
  <si>
    <t>74(2)</t>
  </si>
  <si>
    <t>Макароны отварные</t>
  </si>
  <si>
    <t>Суп картофельный с клёцками и мясом и сметеной</t>
  </si>
  <si>
    <t>20\9.6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</si>
</sst>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[$-FC19]d\ mmmm\ yyyy\ &quot;г.&quot;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0.0%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vertAlign val="superscript"/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sz val="10"/>
      <color theme="1"/>
      <name val="Calibri"/>
      <family val="2"/>
    </font>
    <font>
      <b/>
      <sz val="11"/>
      <color rgb="FFFF0000"/>
      <name val="Calibri"/>
      <family val="2"/>
    </font>
    <font>
      <sz val="8"/>
      <color theme="1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AF1DD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54" fillId="0" borderId="0" xfId="0" applyFont="1" applyAlignment="1">
      <alignment wrapText="1"/>
    </xf>
    <xf numFmtId="0" fontId="54" fillId="0" borderId="0" xfId="0" applyFont="1" applyAlignment="1">
      <alignment horizontal="center" vertical="center" wrapText="1"/>
    </xf>
    <xf numFmtId="0" fontId="54" fillId="0" borderId="10" xfId="0" applyFont="1" applyBorder="1" applyAlignment="1">
      <alignment wrapText="1"/>
    </xf>
    <xf numFmtId="0" fontId="54" fillId="0" borderId="0" xfId="0" applyFont="1" applyAlignment="1">
      <alignment horizontal="center" vertical="top" wrapText="1"/>
    </xf>
    <xf numFmtId="0" fontId="54" fillId="0" borderId="0" xfId="0" applyFont="1" applyAlignment="1">
      <alignment horizontal="left" wrapText="1"/>
    </xf>
    <xf numFmtId="0" fontId="54" fillId="0" borderId="10" xfId="0" applyFont="1" applyBorder="1" applyAlignment="1">
      <alignment horizontal="left" wrapText="1"/>
    </xf>
    <xf numFmtId="0" fontId="54" fillId="0" borderId="0" xfId="0" applyFont="1" applyBorder="1" applyAlignment="1">
      <alignment wrapText="1"/>
    </xf>
    <xf numFmtId="0" fontId="54" fillId="0" borderId="11" xfId="0" applyFont="1" applyBorder="1" applyAlignment="1">
      <alignment wrapText="1"/>
    </xf>
    <xf numFmtId="0" fontId="54" fillId="0" borderId="12" xfId="0" applyFont="1" applyBorder="1" applyAlignment="1">
      <alignment horizontal="left" wrapText="1"/>
    </xf>
    <xf numFmtId="0" fontId="55" fillId="0" borderId="0" xfId="0" applyFont="1" applyAlignment="1">
      <alignment wrapText="1"/>
    </xf>
    <xf numFmtId="0" fontId="54" fillId="0" borderId="10" xfId="0" applyFont="1" applyFill="1" applyBorder="1" applyAlignment="1">
      <alignment wrapText="1"/>
    </xf>
    <xf numFmtId="0" fontId="54" fillId="0" borderId="10" xfId="0" applyFont="1" applyFill="1" applyBorder="1" applyAlignment="1">
      <alignment horizontal="left" vertical="center" wrapText="1"/>
    </xf>
    <xf numFmtId="0" fontId="54" fillId="0" borderId="10" xfId="0" applyFont="1" applyBorder="1" applyAlignment="1">
      <alignment horizontal="center" vertical="top" wrapText="1"/>
    </xf>
    <xf numFmtId="2" fontId="0" fillId="0" borderId="10" xfId="0" applyNumberFormat="1" applyBorder="1" applyAlignment="1">
      <alignment horizontal="center"/>
    </xf>
    <xf numFmtId="0" fontId="55" fillId="0" borderId="0" xfId="0" applyFont="1" applyBorder="1" applyAlignment="1">
      <alignment horizontal="left" wrapText="1"/>
    </xf>
    <xf numFmtId="0" fontId="55" fillId="0" borderId="12" xfId="0" applyFont="1" applyBorder="1" applyAlignment="1">
      <alignment horizontal="center" vertical="center" wrapText="1"/>
    </xf>
    <xf numFmtId="2" fontId="44" fillId="0" borderId="10" xfId="0" applyNumberFormat="1" applyFont="1" applyBorder="1" applyAlignment="1">
      <alignment horizontal="center"/>
    </xf>
    <xf numFmtId="0" fontId="56" fillId="0" borderId="13" xfId="0" applyFont="1" applyFill="1" applyBorder="1" applyAlignment="1">
      <alignment horizontal="right" wrapText="1"/>
    </xf>
    <xf numFmtId="0" fontId="57" fillId="0" borderId="0" xfId="0" applyFont="1" applyAlignment="1">
      <alignment horizontal="center"/>
    </xf>
    <xf numFmtId="2" fontId="44" fillId="0" borderId="0" xfId="0" applyNumberFormat="1" applyFont="1" applyBorder="1" applyAlignment="1">
      <alignment horizontal="center"/>
    </xf>
    <xf numFmtId="0" fontId="58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wrapText="1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79" fontId="5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wrapText="1"/>
    </xf>
    <xf numFmtId="179" fontId="5" fillId="0" borderId="10" xfId="0" applyNumberFormat="1" applyFont="1" applyBorder="1" applyAlignment="1">
      <alignment horizontal="center" vertical="center" wrapText="1"/>
    </xf>
    <xf numFmtId="179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justify" wrapText="1"/>
    </xf>
    <xf numFmtId="179" fontId="5" fillId="0" borderId="10" xfId="0" applyNumberFormat="1" applyFont="1" applyBorder="1" applyAlignment="1" applyProtection="1">
      <alignment horizontal="center" wrapText="1"/>
      <protection locked="0"/>
    </xf>
    <xf numFmtId="179" fontId="5" fillId="0" borderId="12" xfId="0" applyNumberFormat="1" applyFont="1" applyBorder="1" applyAlignment="1">
      <alignment horizontal="center" vertical="center" wrapText="1"/>
    </xf>
    <xf numFmtId="179" fontId="5" fillId="0" borderId="14" xfId="0" applyNumberFormat="1" applyFont="1" applyBorder="1" applyAlignment="1">
      <alignment horizontal="center" vertical="center" wrapText="1"/>
    </xf>
    <xf numFmtId="180" fontId="0" fillId="0" borderId="10" xfId="0" applyNumberForma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6" borderId="12" xfId="0" applyFont="1" applyFill="1" applyBorder="1" applyAlignment="1">
      <alignment horizontal="center" vertical="center" wrapText="1"/>
    </xf>
    <xf numFmtId="0" fontId="4" fillId="6" borderId="14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14" borderId="10" xfId="0" applyFont="1" applyFill="1" applyBorder="1" applyAlignment="1">
      <alignment horizontal="center" vertical="center" wrapText="1"/>
    </xf>
    <xf numFmtId="0" fontId="4" fillId="13" borderId="10" xfId="0" applyFont="1" applyFill="1" applyBorder="1" applyAlignment="1">
      <alignment horizontal="center" vertical="center" wrapText="1"/>
    </xf>
    <xf numFmtId="0" fontId="4" fillId="18" borderId="10" xfId="0" applyFont="1" applyFill="1" applyBorder="1" applyAlignment="1">
      <alignment horizontal="center" vertical="center" wrapText="1"/>
    </xf>
    <xf numFmtId="0" fontId="4" fillId="22" borderId="10" xfId="0" applyFont="1" applyFill="1" applyBorder="1" applyAlignment="1">
      <alignment horizontal="center" vertical="center" wrapText="1"/>
    </xf>
    <xf numFmtId="0" fontId="4" fillId="12" borderId="10" xfId="0" applyFont="1" applyFill="1" applyBorder="1" applyAlignment="1">
      <alignment horizontal="center" vertical="center" wrapText="1"/>
    </xf>
    <xf numFmtId="0" fontId="4" fillId="37" borderId="10" xfId="0" applyFont="1" applyFill="1" applyBorder="1" applyAlignment="1">
      <alignment horizontal="center" vertical="center" wrapText="1"/>
    </xf>
    <xf numFmtId="0" fontId="4" fillId="38" borderId="10" xfId="0" applyFont="1" applyFill="1" applyBorder="1" applyAlignment="1">
      <alignment horizontal="center" vertical="center" wrapText="1"/>
    </xf>
    <xf numFmtId="0" fontId="4" fillId="17" borderId="10" xfId="0" applyFont="1" applyFill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1" fontId="4" fillId="4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2" fontId="59" fillId="0" borderId="10" xfId="0" applyNumberFormat="1" applyFont="1" applyBorder="1" applyAlignment="1">
      <alignment horizontal="center"/>
    </xf>
    <xf numFmtId="0" fontId="44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44" fillId="0" borderId="0" xfId="0" applyFont="1" applyAlignment="1">
      <alignment horizontal="right"/>
    </xf>
    <xf numFmtId="0" fontId="55" fillId="0" borderId="10" xfId="0" applyFont="1" applyFill="1" applyBorder="1" applyAlignment="1">
      <alignment wrapText="1"/>
    </xf>
    <xf numFmtId="0" fontId="55" fillId="0" borderId="15" xfId="0" applyFont="1" applyFill="1" applyBorder="1" applyAlignment="1">
      <alignment vertical="top" wrapText="1"/>
    </xf>
    <xf numFmtId="0" fontId="55" fillId="0" borderId="10" xfId="0" applyFont="1" applyFill="1" applyBorder="1" applyAlignment="1">
      <alignment horizontal="center" vertical="top" wrapText="1"/>
    </xf>
    <xf numFmtId="0" fontId="55" fillId="0" borderId="11" xfId="0" applyFont="1" applyFill="1" applyBorder="1" applyAlignment="1">
      <alignment vertical="top" wrapText="1"/>
    </xf>
    <xf numFmtId="0" fontId="55" fillId="0" borderId="16" xfId="0" applyFont="1" applyFill="1" applyBorder="1" applyAlignment="1">
      <alignment vertical="top" wrapText="1"/>
    </xf>
    <xf numFmtId="0" fontId="54" fillId="0" borderId="16" xfId="0" applyFont="1" applyFill="1" applyBorder="1" applyAlignment="1">
      <alignment wrapText="1"/>
    </xf>
    <xf numFmtId="0" fontId="54" fillId="0" borderId="11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right" vertical="top" wrapText="1"/>
    </xf>
    <xf numFmtId="0" fontId="55" fillId="0" borderId="10" xfId="0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2" fontId="55" fillId="0" borderId="11" xfId="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wrapText="1"/>
    </xf>
    <xf numFmtId="0" fontId="54" fillId="0" borderId="0" xfId="0" applyFont="1" applyFill="1" applyAlignment="1">
      <alignment horizontal="center" vertical="center" wrapText="1"/>
    </xf>
    <xf numFmtId="0" fontId="54" fillId="0" borderId="0" xfId="0" applyFont="1" applyFill="1" applyAlignment="1">
      <alignment horizontal="center" vertical="top" wrapText="1"/>
    </xf>
    <xf numFmtId="0" fontId="55" fillId="0" borderId="17" xfId="0" applyFont="1" applyFill="1" applyBorder="1" applyAlignment="1">
      <alignment vertical="top" wrapText="1"/>
    </xf>
    <xf numFmtId="0" fontId="55" fillId="0" borderId="18" xfId="0" applyFont="1" applyFill="1" applyBorder="1" applyAlignment="1">
      <alignment vertical="top" wrapText="1"/>
    </xf>
    <xf numFmtId="0" fontId="55" fillId="0" borderId="19" xfId="0" applyFont="1" applyFill="1" applyBorder="1" applyAlignment="1">
      <alignment vertical="top" wrapText="1"/>
    </xf>
    <xf numFmtId="0" fontId="55" fillId="0" borderId="0" xfId="0" applyFont="1" applyFill="1" applyAlignment="1">
      <alignment wrapText="1"/>
    </xf>
    <xf numFmtId="0" fontId="54" fillId="0" borderId="10" xfId="0" applyFont="1" applyFill="1" applyBorder="1" applyAlignment="1">
      <alignment vertical="center" wrapText="1"/>
    </xf>
    <xf numFmtId="0" fontId="54" fillId="0" borderId="10" xfId="0" applyFont="1" applyFill="1" applyBorder="1" applyAlignment="1">
      <alignment vertical="top" wrapText="1"/>
    </xf>
    <xf numFmtId="0" fontId="54" fillId="0" borderId="0" xfId="0" applyFont="1" applyFill="1" applyAlignment="1">
      <alignment horizontal="left" vertical="top" wrapText="1"/>
    </xf>
    <xf numFmtId="0" fontId="55" fillId="0" borderId="0" xfId="0" applyFont="1" applyFill="1" applyAlignment="1">
      <alignment horizontal="center" wrapText="1"/>
    </xf>
    <xf numFmtId="174" fontId="55" fillId="0" borderId="10" xfId="0" applyNumberFormat="1" applyFont="1" applyFill="1" applyBorder="1" applyAlignment="1">
      <alignment horizontal="center" vertical="center" wrapText="1"/>
    </xf>
    <xf numFmtId="174" fontId="55" fillId="0" borderId="11" xfId="0" applyNumberFormat="1" applyFont="1" applyFill="1" applyBorder="1" applyAlignment="1">
      <alignment horizontal="center" vertical="center" wrapText="1"/>
    </xf>
    <xf numFmtId="0" fontId="40" fillId="0" borderId="10" xfId="42" applyFill="1" applyBorder="1" applyAlignment="1" applyProtection="1">
      <alignment horizontal="center" vertical="center" wrapText="1"/>
      <protection/>
    </xf>
    <xf numFmtId="0" fontId="54" fillId="0" borderId="0" xfId="0" applyFont="1" applyFill="1" applyAlignment="1">
      <alignment horizontal="right" vertical="top" wrapText="1"/>
    </xf>
    <xf numFmtId="0" fontId="55" fillId="0" borderId="15" xfId="0" applyFont="1" applyFill="1" applyBorder="1" applyAlignment="1">
      <alignment vertical="center" wrapText="1"/>
    </xf>
    <xf numFmtId="0" fontId="54" fillId="0" borderId="12" xfId="0" applyFont="1" applyFill="1" applyBorder="1" applyAlignment="1">
      <alignment wrapText="1"/>
    </xf>
    <xf numFmtId="0" fontId="0" fillId="0" borderId="10" xfId="0" applyBorder="1" applyAlignment="1">
      <alignment/>
    </xf>
    <xf numFmtId="0" fontId="54" fillId="0" borderId="10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10" fontId="44" fillId="0" borderId="10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/>
    </xf>
    <xf numFmtId="0" fontId="44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5" fillId="0" borderId="0" xfId="0" applyFont="1" applyFill="1" applyBorder="1" applyAlignment="1">
      <alignment horizontal="left" wrapText="1"/>
    </xf>
    <xf numFmtId="0" fontId="0" fillId="0" borderId="10" xfId="0" applyFill="1" applyBorder="1" applyAlignment="1">
      <alignment/>
    </xf>
    <xf numFmtId="0" fontId="40" fillId="0" borderId="10" xfId="42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left" wrapText="1"/>
    </xf>
    <xf numFmtId="0" fontId="54" fillId="0" borderId="12" xfId="0" applyFont="1" applyFill="1" applyBorder="1" applyAlignment="1">
      <alignment horizontal="left" wrapText="1"/>
    </xf>
    <xf numFmtId="0" fontId="54" fillId="0" borderId="11" xfId="0" applyFont="1" applyFill="1" applyBorder="1" applyAlignment="1">
      <alignment wrapText="1"/>
    </xf>
    <xf numFmtId="0" fontId="40" fillId="0" borderId="10" xfId="42" applyFill="1" applyBorder="1" applyAlignment="1" applyProtection="1">
      <alignment horizontal="center" vertical="top" wrapText="1"/>
      <protection/>
    </xf>
    <xf numFmtId="0" fontId="54" fillId="0" borderId="10" xfId="0" applyFont="1" applyFill="1" applyBorder="1" applyAlignment="1">
      <alignment horizontal="center" vertical="center" wrapText="1"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center" vertical="top" wrapText="1"/>
    </xf>
    <xf numFmtId="0" fontId="40" fillId="0" borderId="14" xfId="42" applyFill="1" applyBorder="1" applyAlignment="1" applyProtection="1">
      <alignment horizontal="center" vertical="top" wrapText="1"/>
      <protection/>
    </xf>
    <xf numFmtId="0" fontId="40" fillId="0" borderId="10" xfId="42" applyFill="1" applyBorder="1" applyAlignment="1" applyProtection="1">
      <alignment horizontal="center" vertical="top"/>
      <protection/>
    </xf>
    <xf numFmtId="0" fontId="40" fillId="0" borderId="14" xfId="42" applyFill="1" applyBorder="1" applyAlignment="1" applyProtection="1">
      <alignment horizontal="center" vertical="center" wrapText="1"/>
      <protection/>
    </xf>
    <xf numFmtId="0" fontId="54" fillId="0" borderId="12" xfId="0" applyFont="1" applyFill="1" applyBorder="1" applyAlignment="1">
      <alignment horizontal="left" vertical="top" wrapText="1"/>
    </xf>
    <xf numFmtId="0" fontId="54" fillId="0" borderId="14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55" fillId="0" borderId="0" xfId="0" applyFont="1" applyFill="1" applyAlignment="1">
      <alignment horizontal="center" vertical="center" wrapText="1"/>
    </xf>
    <xf numFmtId="0" fontId="55" fillId="0" borderId="1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vertical="center" wrapText="1"/>
    </xf>
    <xf numFmtId="0" fontId="40" fillId="0" borderId="12" xfId="42" applyFill="1" applyBorder="1" applyAlignment="1" applyProtection="1">
      <alignment horizontal="center" vertical="top" wrapText="1"/>
      <protection/>
    </xf>
    <xf numFmtId="0" fontId="40" fillId="0" borderId="14" xfId="42" applyFill="1" applyBorder="1" applyAlignment="1" applyProtection="1">
      <alignment horizontal="center" vertical="top" wrapText="1"/>
      <protection/>
    </xf>
    <xf numFmtId="0" fontId="40" fillId="0" borderId="12" xfId="42" applyFill="1" applyBorder="1" applyAlignment="1" applyProtection="1">
      <alignment horizontal="center" vertical="top"/>
      <protection/>
    </xf>
    <xf numFmtId="0" fontId="40" fillId="0" borderId="13" xfId="42" applyFill="1" applyBorder="1" applyAlignment="1" applyProtection="1">
      <alignment horizontal="center" vertical="top"/>
      <protection/>
    </xf>
    <xf numFmtId="0" fontId="40" fillId="0" borderId="14" xfId="42" applyFill="1" applyBorder="1" applyAlignment="1" applyProtection="1">
      <alignment horizontal="center" vertical="top"/>
      <protection/>
    </xf>
    <xf numFmtId="0" fontId="40" fillId="0" borderId="10" xfId="42" applyFill="1" applyBorder="1" applyAlignment="1" applyProtection="1">
      <alignment horizontal="center" vertical="top"/>
      <protection/>
    </xf>
    <xf numFmtId="0" fontId="40" fillId="0" borderId="13" xfId="42" applyFill="1" applyBorder="1" applyAlignment="1" applyProtection="1">
      <alignment horizontal="center" vertical="top" wrapText="1"/>
      <protection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40" fillId="0" borderId="12" xfId="42" applyFill="1" applyBorder="1" applyAlignment="1" applyProtection="1">
      <alignment horizontal="center" vertical="center"/>
      <protection/>
    </xf>
    <xf numFmtId="0" fontId="40" fillId="0" borderId="13" xfId="42" applyFill="1" applyBorder="1" applyAlignment="1" applyProtection="1">
      <alignment horizontal="center" vertical="center"/>
      <protection/>
    </xf>
    <xf numFmtId="0" fontId="40" fillId="0" borderId="14" xfId="42" applyFill="1" applyBorder="1" applyAlignment="1" applyProtection="1">
      <alignment horizontal="center" vertical="center"/>
      <protection/>
    </xf>
    <xf numFmtId="0" fontId="54" fillId="0" borderId="10" xfId="0" applyFont="1" applyFill="1" applyBorder="1" applyAlignment="1">
      <alignment horizontal="center" vertical="top" wrapText="1"/>
    </xf>
    <xf numFmtId="0" fontId="54" fillId="0" borderId="10" xfId="0" applyFont="1" applyFill="1" applyBorder="1" applyAlignment="1">
      <alignment horizontal="left" vertical="top" wrapText="1"/>
    </xf>
    <xf numFmtId="0" fontId="54" fillId="0" borderId="12" xfId="0" applyFont="1" applyFill="1" applyBorder="1" applyAlignment="1">
      <alignment horizontal="center" vertical="top" wrapText="1"/>
    </xf>
    <xf numFmtId="0" fontId="54" fillId="0" borderId="13" xfId="0" applyFont="1" applyFill="1" applyBorder="1" applyAlignment="1">
      <alignment horizontal="center" vertical="top" wrapText="1"/>
    </xf>
    <xf numFmtId="0" fontId="54" fillId="0" borderId="14" xfId="0" applyFont="1" applyFill="1" applyBorder="1" applyAlignment="1">
      <alignment horizontal="center" vertical="top" wrapText="1"/>
    </xf>
    <xf numFmtId="0" fontId="55" fillId="0" borderId="0" xfId="0" applyFont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top" wrapText="1"/>
    </xf>
    <xf numFmtId="0" fontId="55" fillId="0" borderId="0" xfId="0" applyFont="1" applyFill="1" applyAlignment="1">
      <alignment horizontal="center" vertical="center" wrapText="1"/>
    </xf>
    <xf numFmtId="0" fontId="54" fillId="0" borderId="12" xfId="0" applyFont="1" applyFill="1" applyBorder="1" applyAlignment="1">
      <alignment horizontal="center" vertical="center" wrapText="1"/>
    </xf>
    <xf numFmtId="0" fontId="54" fillId="0" borderId="14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top"/>
    </xf>
    <xf numFmtId="0" fontId="54" fillId="0" borderId="12" xfId="0" applyFont="1" applyFill="1" applyBorder="1" applyAlignment="1">
      <alignment horizontal="left" vertical="top" wrapText="1"/>
    </xf>
    <xf numFmtId="0" fontId="54" fillId="0" borderId="14" xfId="0" applyFont="1" applyFill="1" applyBorder="1" applyAlignment="1">
      <alignment horizontal="left" vertical="top" wrapText="1"/>
    </xf>
    <xf numFmtId="0" fontId="40" fillId="0" borderId="12" xfId="42" applyFill="1" applyBorder="1" applyAlignment="1" applyProtection="1">
      <alignment horizontal="center" vertical="center" wrapText="1"/>
      <protection/>
    </xf>
    <xf numFmtId="0" fontId="40" fillId="0" borderId="14" xfId="42" applyFill="1" applyBorder="1" applyAlignment="1" applyProtection="1">
      <alignment horizontal="center" vertical="center" wrapText="1"/>
      <protection/>
    </xf>
    <xf numFmtId="0" fontId="60" fillId="0" borderId="0" xfId="0" applyFont="1" applyAlignment="1">
      <alignment horizontal="left" wrapText="1"/>
    </xf>
    <xf numFmtId="0" fontId="60" fillId="0" borderId="0" xfId="0" applyFont="1" applyAlignment="1">
      <alignment horizontal="left" vertical="center" wrapText="1"/>
    </xf>
    <xf numFmtId="0" fontId="55" fillId="0" borderId="0" xfId="0" applyFont="1" applyFill="1" applyBorder="1" applyAlignment="1">
      <alignment horizontal="center" wrapText="1"/>
    </xf>
    <xf numFmtId="0" fontId="55" fillId="0" borderId="20" xfId="0" applyFont="1" applyFill="1" applyBorder="1" applyAlignment="1">
      <alignment horizontal="center" wrapText="1"/>
    </xf>
    <xf numFmtId="0" fontId="54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0" fontId="54" fillId="0" borderId="10" xfId="0" applyFont="1" applyBorder="1" applyAlignment="1">
      <alignment horizontal="center" vertical="top" wrapText="1"/>
    </xf>
    <xf numFmtId="0" fontId="52" fillId="0" borderId="0" xfId="0" applyFont="1" applyAlignment="1">
      <alignment horizontal="center"/>
    </xf>
    <xf numFmtId="0" fontId="55" fillId="0" borderId="10" xfId="0" applyFont="1" applyFill="1" applyBorder="1" applyAlignment="1">
      <alignment horizontal="center" wrapText="1"/>
    </xf>
    <xf numFmtId="0" fontId="54" fillId="0" borderId="21" xfId="0" applyFont="1" applyFill="1" applyBorder="1" applyAlignment="1">
      <alignment horizontal="left" vertical="top" wrapText="1"/>
    </xf>
    <xf numFmtId="0" fontId="54" fillId="0" borderId="19" xfId="0" applyFont="1" applyFill="1" applyBorder="1" applyAlignment="1">
      <alignment horizontal="left" vertical="top" wrapText="1"/>
    </xf>
    <xf numFmtId="0" fontId="54" fillId="0" borderId="22" xfId="0" applyFont="1" applyFill="1" applyBorder="1" applyAlignment="1">
      <alignment horizontal="left" vertical="top" wrapText="1"/>
    </xf>
    <xf numFmtId="0" fontId="54" fillId="0" borderId="13" xfId="0" applyFont="1" applyFill="1" applyBorder="1" applyAlignment="1">
      <alignment horizontal="left" vertical="top" wrapText="1"/>
    </xf>
    <xf numFmtId="0" fontId="0" fillId="0" borderId="1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76;&#1086;%203%20&#1083;&#1077;&#109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день"/>
      <sheetName val="2 день"/>
      <sheetName val="3 день"/>
      <sheetName val="4 день"/>
      <sheetName val="5 день"/>
      <sheetName val="6 день"/>
      <sheetName val="7 день"/>
      <sheetName val="8 день"/>
      <sheetName val="9 день"/>
      <sheetName val="10 день"/>
      <sheetName val="Таблица"/>
      <sheetName val="СВОДНАЯ"/>
    </sheetNames>
    <sheetDataSet>
      <sheetData sheetId="8">
        <row r="3">
          <cell r="F3" t="str">
            <v>Энергетическая ценность (Ккал)</v>
          </cell>
          <cell r="G3" t="str">
            <v>Пищевые вещества (г)</v>
          </cell>
          <cell r="J3" t="str">
            <v>Минеральные вещества и витамины</v>
          </cell>
          <cell r="O3" t="str">
            <v>№ рецептуры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1.doc" TargetMode="External" /><Relationship Id="rId2" Type="http://schemas.openxmlformats.org/officeDocument/2006/relationships/hyperlink" Target="&#1058;&#1077;&#1093;.%20&#1082;&#1072;&#1088;&#1090;&#1099;%20&#1076;&#1086;&#1082;\57.doc" TargetMode="External" /><Relationship Id="rId3" Type="http://schemas.openxmlformats.org/officeDocument/2006/relationships/hyperlink" Target="&#1058;&#1077;&#1093;.%20&#1082;&#1072;&#1088;&#1090;&#1099;%20&#1076;&#1086;&#1082;\258.doc" TargetMode="External" /><Relationship Id="rId4" Type="http://schemas.openxmlformats.org/officeDocument/2006/relationships/hyperlink" Target="&#1058;&#1077;&#1093;.%20&#1082;&#1072;&#1088;&#1090;&#1099;%20&#1076;&#1086;&#1082;\177.doc" TargetMode="External" /><Relationship Id="rId5" Type="http://schemas.openxmlformats.org/officeDocument/2006/relationships/hyperlink" Target="&#1058;&#1077;&#1093;.%20&#1082;&#1072;&#1088;&#1090;&#1099;%20&#1076;&#1086;&#1082;\432%20&#1073;.docx" TargetMode="External" /><Relationship Id="rId6" Type="http://schemas.openxmlformats.org/officeDocument/2006/relationships/hyperlink" Target="&#1058;&#1077;&#1093;.%20&#1082;&#1072;&#1088;&#1090;&#1099;%20&#1076;&#1086;&#1082;\4.doc" TargetMode="External" /><Relationship Id="rId7" Type="http://schemas.openxmlformats.org/officeDocument/2006/relationships/hyperlink" Target="&#1058;&#1077;&#1093;.%20&#1082;&#1072;&#1088;&#1090;&#1099;%20&#1076;&#1086;&#1082;\253.doc" TargetMode="External" /><Relationship Id="rId8" Type="http://schemas.openxmlformats.org/officeDocument/2006/relationships/hyperlink" Target="&#1058;&#1077;&#1093;.%20&#1082;&#1072;&#1088;&#1090;&#1099;%20&#1076;&#1086;&#1082;\74(2).docx" TargetMode="External" /><Relationship Id="rId9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3.doc" TargetMode="External" /><Relationship Id="rId2" Type="http://schemas.openxmlformats.org/officeDocument/2006/relationships/hyperlink" Target="&#1058;&#1077;&#1093;.%20&#1082;&#1072;&#1088;&#1090;&#1099;%20&#1076;&#1086;&#1082;\264.doc" TargetMode="External" /><Relationship Id="rId3" Type="http://schemas.openxmlformats.org/officeDocument/2006/relationships/hyperlink" Target="&#1058;&#1077;&#1093;.%20&#1082;&#1072;&#1088;&#1090;&#1099;%20&#1076;&#1086;&#1082;\268.doc" TargetMode="External" /><Relationship Id="rId4" Type="http://schemas.openxmlformats.org/officeDocument/2006/relationships/hyperlink" Target="&#1058;&#1077;&#1093;.%20&#1082;&#1072;&#1088;&#1090;&#1099;%20&#1076;&#1086;&#1082;\209.doc" TargetMode="External" /><Relationship Id="rId5" Type="http://schemas.openxmlformats.org/officeDocument/2006/relationships/hyperlink" Target="&#1058;&#1077;&#1093;.%20&#1082;&#1072;&#1088;&#1090;&#1099;%20&#1076;&#1086;&#1082;\258.doc" TargetMode="External" /><Relationship Id="rId6" Type="http://schemas.openxmlformats.org/officeDocument/2006/relationships/hyperlink" Target="&#1058;&#1077;&#1093;.%20&#1082;&#1072;&#1088;&#1090;&#1099;\86%20&#1073;.jpg" TargetMode="External" /><Relationship Id="rId7" Type="http://schemas.openxmlformats.org/officeDocument/2006/relationships/hyperlink" Target="&#1058;&#1077;&#1093;.%20&#1082;&#1072;&#1088;&#1090;&#1099;%20&#1076;&#1086;&#1082;\169.doc" TargetMode="External" /><Relationship Id="rId8" Type="http://schemas.openxmlformats.org/officeDocument/2006/relationships/hyperlink" Target="&#1058;&#1077;&#1093;.%20&#1082;&#1072;&#1088;&#1090;&#1099;%20&#1076;&#1086;&#1082;\17.docx" TargetMode="External" /><Relationship Id="rId9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181_&#1082;&#1091;&#1083;&#1077;&#1096;.docx" TargetMode="External" /><Relationship Id="rId2" Type="http://schemas.openxmlformats.org/officeDocument/2006/relationships/hyperlink" Target="&#1058;&#1077;&#1093;.%20&#1082;&#1072;&#1088;&#1090;&#1099;%20&#1076;&#1086;&#1082;\3.doc" TargetMode="External" /><Relationship Id="rId3" Type="http://schemas.openxmlformats.org/officeDocument/2006/relationships/hyperlink" Target="&#1058;&#1077;&#1093;.%20&#1082;&#1072;&#1088;&#1090;&#1099;%20&#1076;&#1086;&#1082;\264.doc" TargetMode="External" /><Relationship Id="rId4" Type="http://schemas.openxmlformats.org/officeDocument/2006/relationships/hyperlink" Target="&#1058;&#1077;&#1093;.%20&#1082;&#1072;&#1088;&#1090;&#1099;%20&#1076;&#1086;&#1082;\268.doc" TargetMode="External" /><Relationship Id="rId5" Type="http://schemas.openxmlformats.org/officeDocument/2006/relationships/hyperlink" Target="&#1058;&#1077;&#1093;.%20&#1082;&#1072;&#1088;&#1090;&#1099;%20&#1076;&#1086;&#1082;\258.doc" TargetMode="External" /><Relationship Id="rId6" Type="http://schemas.openxmlformats.org/officeDocument/2006/relationships/hyperlink" Target="&#1058;&#1077;&#1093;.%20&#1082;&#1072;&#1088;&#1090;&#1099;%20&#1076;&#1086;&#1082;\277%20&#1073;.docx" TargetMode="External" /><Relationship Id="rId7" Type="http://schemas.openxmlformats.org/officeDocument/2006/relationships/hyperlink" Target="&#1058;&#1077;&#1093;.%20&#1082;&#1072;&#1088;&#1090;&#1099;%20&#1076;&#1086;&#1082;\161.docx" TargetMode="External" /><Relationship Id="rId8" Type="http://schemas.openxmlformats.org/officeDocument/2006/relationships/hyperlink" Target="&#1058;&#1077;&#1093;.%20&#1082;&#1072;&#1088;&#1090;&#1099;%20&#1076;&#1086;&#1082;\43.doc" TargetMode="External" /><Relationship Id="rId9" Type="http://schemas.openxmlformats.org/officeDocument/2006/relationships/hyperlink" Target="&#1058;&#1077;&#1093;.%20&#1082;&#1072;&#1088;&#1090;&#1099;\57%20&#1073;.jpg" TargetMode="External" /><Relationship Id="rId10" Type="http://schemas.openxmlformats.org/officeDocument/2006/relationships/hyperlink" Target="&#1058;&#1077;&#1093;.%20&#1082;&#1072;&#1088;&#1090;&#1099;%20&#1076;&#1086;&#1082;\208.doc" TargetMode="External" /><Relationship Id="rId1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182.doc" TargetMode="External" /><Relationship Id="rId2" Type="http://schemas.openxmlformats.org/officeDocument/2006/relationships/hyperlink" Target="&#1058;&#1077;&#1093;.%20&#1082;&#1072;&#1088;&#1090;&#1099;%20&#1076;&#1086;&#1082;\1.doc" TargetMode="External" /><Relationship Id="rId3" Type="http://schemas.openxmlformats.org/officeDocument/2006/relationships/hyperlink" Target="&#1058;&#1077;&#1093;.%20&#1082;&#1072;&#1088;&#1090;&#1099;%20&#1076;&#1086;&#1082;\79.doc" TargetMode="External" /><Relationship Id="rId4" Type="http://schemas.openxmlformats.org/officeDocument/2006/relationships/hyperlink" Target="&#1058;&#1077;&#1093;.%20&#1082;&#1072;&#1088;&#1090;&#1099;%20&#1076;&#1086;&#1082;\131.doc" TargetMode="External" /><Relationship Id="rId5" Type="http://schemas.openxmlformats.org/officeDocument/2006/relationships/hyperlink" Target="&#1058;&#1077;&#1093;.%20&#1082;&#1072;&#1088;&#1090;&#1099;%20&#1076;&#1086;&#1082;\274.doc" TargetMode="External" /><Relationship Id="rId6" Type="http://schemas.openxmlformats.org/officeDocument/2006/relationships/hyperlink" Target="&#1058;&#1077;&#1093;.%20&#1082;&#1072;&#1088;&#1090;&#1099;%20&#1076;&#1086;&#1082;\258.doc" TargetMode="External" /><Relationship Id="rId7" Type="http://schemas.openxmlformats.org/officeDocument/2006/relationships/hyperlink" Target="&#1058;&#1077;&#1093;.%20&#1082;&#1072;&#1088;&#1090;&#1099;%20&#1076;&#1086;&#1082;\216.doc" TargetMode="External" /><Relationship Id="rId8" Type="http://schemas.openxmlformats.org/officeDocument/2006/relationships/hyperlink" Target="&#1058;&#1077;&#1093;.%20&#1082;&#1072;&#1088;&#1090;&#1099;%20&#1076;&#1086;&#1082;\432%20&#1073;.docx" TargetMode="External" /><Relationship Id="rId9" Type="http://schemas.openxmlformats.org/officeDocument/2006/relationships/hyperlink" Target="&#1058;&#1077;&#1093;.%20&#1082;&#1072;&#1088;&#1090;&#1099;%20&#1076;&#1086;&#1082;\56.doc" TargetMode="External" /><Relationship Id="rId10" Type="http://schemas.openxmlformats.org/officeDocument/2006/relationships/hyperlink" Target="&#1058;&#1077;&#1093;.%20&#1082;&#1072;&#1088;&#1090;&#1099;%20&#1076;&#1086;&#1082;\17.docx" TargetMode="External" /><Relationship Id="rId11" Type="http://schemas.openxmlformats.org/officeDocument/2006/relationships/comments" Target="../comments3.xml" /><Relationship Id="rId12" Type="http://schemas.openxmlformats.org/officeDocument/2006/relationships/vmlDrawing" Target="../drawings/vmlDrawing1.vml" /><Relationship Id="rId1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199.doc" TargetMode="External" /><Relationship Id="rId2" Type="http://schemas.openxmlformats.org/officeDocument/2006/relationships/hyperlink" Target="&#1058;&#1077;&#1093;.%20&#1082;&#1072;&#1088;&#1090;&#1099;%20&#1076;&#1086;&#1082;\1.doc" TargetMode="External" /><Relationship Id="rId3" Type="http://schemas.openxmlformats.org/officeDocument/2006/relationships/hyperlink" Target="&#1058;&#1077;&#1093;.%20&#1082;&#1072;&#1088;&#1090;&#1099;%20&#1076;&#1086;&#1082;\268.doc" TargetMode="External" /><Relationship Id="rId4" Type="http://schemas.openxmlformats.org/officeDocument/2006/relationships/hyperlink" Target="&#1058;&#1077;&#1093;.%20&#1082;&#1072;&#1088;&#1090;&#1099;%20&#1076;&#1086;&#1082;\258.doc" TargetMode="External" /><Relationship Id="rId5" Type="http://schemas.openxmlformats.org/officeDocument/2006/relationships/hyperlink" Target="&#1058;&#1077;&#1093;.%20&#1082;&#1072;&#1088;&#1090;&#1099;%20&#1076;&#1086;&#1082;\432%20&#1073;.docx" TargetMode="External" /><Relationship Id="rId6" Type="http://schemas.openxmlformats.org/officeDocument/2006/relationships/hyperlink" Target="&#1058;&#1077;&#1093;.%20&#1082;&#1072;&#1088;&#1090;&#1099;%20&#1076;&#1086;&#1082;\29_2%20&#1073;.docx" TargetMode="External" /><Relationship Id="rId7" Type="http://schemas.openxmlformats.org/officeDocument/2006/relationships/hyperlink" Target="&#1058;&#1077;&#1093;.%20&#1082;&#1072;&#1088;&#1090;&#1099;%20&#1076;&#1086;&#1082;\183.doc" TargetMode="External" /><Relationship Id="rId8" Type="http://schemas.openxmlformats.org/officeDocument/2006/relationships/hyperlink" Target="&#1058;&#1077;&#1093;.%20&#1082;&#1072;&#1088;&#1090;&#1099;%20&#1076;&#1086;&#1082;\14.docx" TargetMode="External" /><Relationship Id="rId9" Type="http://schemas.openxmlformats.org/officeDocument/2006/relationships/hyperlink" Target="&#1058;&#1077;&#1093;.%20&#1082;&#1072;&#1088;&#1090;&#1099;%20&#1076;&#1086;&#1082;\105%20&#1073;.docx" TargetMode="External" /><Relationship Id="rId10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3.doc" TargetMode="External" /><Relationship Id="rId2" Type="http://schemas.openxmlformats.org/officeDocument/2006/relationships/hyperlink" Target="&#1058;&#1077;&#1093;.%20&#1082;&#1072;&#1088;&#1090;&#1099;%20&#1076;&#1086;&#1082;\264.doc" TargetMode="External" /><Relationship Id="rId3" Type="http://schemas.openxmlformats.org/officeDocument/2006/relationships/hyperlink" Target="&#1058;&#1077;&#1093;.%20&#1082;&#1072;&#1088;&#1090;&#1099;%20&#1076;&#1086;&#1082;\64.doc" TargetMode="External" /><Relationship Id="rId4" Type="http://schemas.openxmlformats.org/officeDocument/2006/relationships/hyperlink" Target="&#1058;&#1077;&#1093;.%20&#1082;&#1072;&#1088;&#1090;&#1099;%20&#1076;&#1086;&#1082;\274.doc" TargetMode="External" /><Relationship Id="rId5" Type="http://schemas.openxmlformats.org/officeDocument/2006/relationships/hyperlink" Target="&#1058;&#1077;&#1093;.%20&#1082;&#1072;&#1088;&#1090;&#1099;%20&#1076;&#1086;&#1082;\207.doc" TargetMode="External" /><Relationship Id="rId6" Type="http://schemas.openxmlformats.org/officeDocument/2006/relationships/hyperlink" Target="&#1058;&#1077;&#1093;.%20&#1082;&#1072;&#1088;&#1090;&#1099;%20&#1076;&#1086;&#1082;\258.doc" TargetMode="External" /><Relationship Id="rId7" Type="http://schemas.openxmlformats.org/officeDocument/2006/relationships/hyperlink" Target="&#1058;&#1077;&#1093;.%20&#1082;&#1072;&#1088;&#1090;&#1099;%20&#1076;&#1086;&#1082;\216.doc" TargetMode="External" /><Relationship Id="rId8" Type="http://schemas.openxmlformats.org/officeDocument/2006/relationships/hyperlink" Target="&#1058;&#1077;&#1093;.%20&#1082;&#1072;&#1088;&#1090;&#1099;%20&#1076;&#1086;&#1082;\119%20&#1073;.doc" TargetMode="External" /><Relationship Id="rId9" Type="http://schemas.openxmlformats.org/officeDocument/2006/relationships/hyperlink" Target="&#1058;&#1077;&#1093;.%20&#1082;&#1072;&#1088;&#1090;&#1099;%20&#1076;&#1086;&#1082;\180.doc" TargetMode="External" /><Relationship Id="rId10" Type="http://schemas.openxmlformats.org/officeDocument/2006/relationships/hyperlink" Target="&#1058;&#1077;&#1093;.%20&#1082;&#1072;&#1088;&#1090;&#1099;%20&#1076;&#1086;&#1082;\43.doc" TargetMode="External" /><Relationship Id="rId1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169.doc" TargetMode="External" /><Relationship Id="rId2" Type="http://schemas.openxmlformats.org/officeDocument/2006/relationships/hyperlink" Target="&#1058;&#1077;&#1093;.%20&#1082;&#1072;&#1088;&#1090;&#1099;%20&#1076;&#1086;&#1082;\1.doc" TargetMode="External" /><Relationship Id="rId3" Type="http://schemas.openxmlformats.org/officeDocument/2006/relationships/hyperlink" Target="&#1058;&#1077;&#1093;.%20&#1082;&#1072;&#1088;&#1090;&#1099;%20&#1076;&#1086;&#1082;\57.doc" TargetMode="External" /><Relationship Id="rId4" Type="http://schemas.openxmlformats.org/officeDocument/2006/relationships/hyperlink" Target="&#1058;&#1077;&#1093;.%20&#1082;&#1072;&#1088;&#1090;&#1099;%20&#1076;&#1086;&#1082;\134.doc" TargetMode="External" /><Relationship Id="rId5" Type="http://schemas.openxmlformats.org/officeDocument/2006/relationships/hyperlink" Target="&#1058;&#1077;&#1093;.%20&#1082;&#1072;&#1088;&#1090;&#1099;%20&#1076;&#1086;&#1082;\268.doc" TargetMode="External" /><Relationship Id="rId6" Type="http://schemas.openxmlformats.org/officeDocument/2006/relationships/hyperlink" Target="&#1058;&#1077;&#1093;.%20&#1082;&#1072;&#1088;&#1090;&#1099;%20&#1076;&#1086;&#1082;\258.doc" TargetMode="External" /><Relationship Id="rId7" Type="http://schemas.openxmlformats.org/officeDocument/2006/relationships/hyperlink" Target="&#1058;&#1077;&#1093;.%20&#1082;&#1072;&#1088;&#1090;&#1099;%20&#1076;&#1086;&#1082;\432%20&#1073;.docx" TargetMode="External" /><Relationship Id="rId8" Type="http://schemas.openxmlformats.org/officeDocument/2006/relationships/hyperlink" Target="&#1058;&#1077;&#1093;.%20&#1082;&#1072;&#1088;&#1090;&#1099;%20&#1076;&#1086;&#1082;\253.doc" TargetMode="External" /><Relationship Id="rId9" Type="http://schemas.openxmlformats.org/officeDocument/2006/relationships/hyperlink" Target="&#1058;&#1077;&#1093;.%20&#1082;&#1072;&#1088;&#1090;&#1099;%20&#1076;&#1086;&#1082;\142%20&#1073;.docx" TargetMode="External" /><Relationship Id="rId10" Type="http://schemas.openxmlformats.org/officeDocument/2006/relationships/hyperlink" Target="&#1058;&#1077;&#1093;.%20&#1082;&#1072;&#1088;&#1090;&#1099;%20&#1076;&#1086;&#1082;\135.doc" TargetMode="External" /><Relationship Id="rId11" Type="http://schemas.openxmlformats.org/officeDocument/2006/relationships/comments" Target="../comments6.xml" /><Relationship Id="rId12" Type="http://schemas.openxmlformats.org/officeDocument/2006/relationships/vmlDrawing" Target="../drawings/vmlDrawing2.vml" /><Relationship Id="rId1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3.doc" TargetMode="External" /><Relationship Id="rId2" Type="http://schemas.openxmlformats.org/officeDocument/2006/relationships/hyperlink" Target="&#1058;&#1077;&#1093;.%20&#1082;&#1072;&#1088;&#1090;&#1099;%20&#1076;&#1086;&#1082;\264.doc" TargetMode="External" /><Relationship Id="rId3" Type="http://schemas.openxmlformats.org/officeDocument/2006/relationships/hyperlink" Target="&#1058;&#1077;&#1093;.%20&#1082;&#1072;&#1088;&#1090;&#1099;%20&#1076;&#1086;&#1082;\128.doc" TargetMode="External" /><Relationship Id="rId4" Type="http://schemas.openxmlformats.org/officeDocument/2006/relationships/hyperlink" Target="&#1058;&#1077;&#1093;.%20&#1082;&#1072;&#1088;&#1090;&#1099;%20&#1076;&#1086;&#1082;\274.doc" TargetMode="External" /><Relationship Id="rId5" Type="http://schemas.openxmlformats.org/officeDocument/2006/relationships/hyperlink" Target="&#1058;&#1077;&#1093;.%20&#1082;&#1072;&#1088;&#1090;&#1099;%20&#1076;&#1086;&#1082;\258.doc" TargetMode="External" /><Relationship Id="rId6" Type="http://schemas.openxmlformats.org/officeDocument/2006/relationships/hyperlink" Target="&#1058;&#1077;&#1093;.%20&#1082;&#1072;&#1088;&#1090;&#1099;%20&#1076;&#1086;&#1082;\99%20&#1073;.docx" TargetMode="External" /><Relationship Id="rId7" Type="http://schemas.openxmlformats.org/officeDocument/2006/relationships/hyperlink" Target="&#1058;&#1077;&#1093;.%20&#1082;&#1072;&#1088;&#1090;&#1099;%20&#1076;&#1086;&#1082;\177.doc" TargetMode="External" /><Relationship Id="rId8" Type="http://schemas.openxmlformats.org/officeDocument/2006/relationships/hyperlink" Target="&#1058;&#1077;&#1093;.%20&#1082;&#1072;&#1088;&#1090;&#1099;%20&#1076;&#1086;&#1082;\5.docx" TargetMode="External" /><Relationship Id="rId9" Type="http://schemas.openxmlformats.org/officeDocument/2006/relationships/hyperlink" Target="&#1058;&#1077;&#1093;.%20&#1082;&#1072;&#1088;&#1090;&#1099;%20&#1076;&#1086;&#1082;\208.doc" TargetMode="External" /><Relationship Id="rId10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183.doc" TargetMode="External" /><Relationship Id="rId2" Type="http://schemas.openxmlformats.org/officeDocument/2006/relationships/hyperlink" Target="&#1058;&#1077;&#1093;.%20&#1082;&#1072;&#1088;&#1090;&#1099;%20&#1076;&#1086;&#1082;\1.doc" TargetMode="External" /><Relationship Id="rId3" Type="http://schemas.openxmlformats.org/officeDocument/2006/relationships/hyperlink" Target="&#1058;&#1077;&#1093;.%20&#1082;&#1072;&#1088;&#1090;&#1099;%20&#1076;&#1086;&#1082;\81.doc" TargetMode="External" /><Relationship Id="rId4" Type="http://schemas.openxmlformats.org/officeDocument/2006/relationships/hyperlink" Target="&#1058;&#1077;&#1093;.%20&#1082;&#1072;&#1088;&#1090;&#1099;%20&#1076;&#1086;&#1082;\268.doc" TargetMode="External" /><Relationship Id="rId5" Type="http://schemas.openxmlformats.org/officeDocument/2006/relationships/hyperlink" Target="&#1058;&#1077;&#1093;.%20&#1082;&#1072;&#1088;&#1090;&#1099;%20&#1076;&#1086;&#1082;\258.doc" TargetMode="External" /><Relationship Id="rId6" Type="http://schemas.openxmlformats.org/officeDocument/2006/relationships/hyperlink" Target="&#1058;&#1077;&#1093;.%20&#1082;&#1072;&#1088;&#1090;&#1099;%20&#1076;&#1086;&#1082;\216.doc" TargetMode="External" /><Relationship Id="rId7" Type="http://schemas.openxmlformats.org/officeDocument/2006/relationships/hyperlink" Target="&#1058;&#1077;&#1093;.%20&#1082;&#1072;&#1088;&#1090;&#1099;%20&#1076;&#1086;&#1082;\131.doc" TargetMode="External" /><Relationship Id="rId8" Type="http://schemas.openxmlformats.org/officeDocument/2006/relationships/hyperlink" Target="&#1058;&#1077;&#1093;.%20&#1082;&#1072;&#1088;&#1090;&#1099;%20&#1076;&#1086;&#1082;\432%20&#1073;.docx" TargetMode="External" /><Relationship Id="rId9" Type="http://schemas.openxmlformats.org/officeDocument/2006/relationships/hyperlink" Target="&#1058;&#1077;&#1093;.%20&#1082;&#1072;&#1088;&#1090;&#1099;%20&#1076;&#1086;&#1082;\32%20&#1073;.docx" TargetMode="External" /><Relationship Id="rId10" Type="http://schemas.openxmlformats.org/officeDocument/2006/relationships/hyperlink" Target="&#1058;&#1077;&#1093;.%20&#1082;&#1072;&#1088;&#1090;&#1099;%20&#1076;&#1086;&#1082;\14.docx" TargetMode="External" /><Relationship Id="rId11" Type="http://schemas.openxmlformats.org/officeDocument/2006/relationships/hyperlink" Target="&#1058;&#1077;&#1093;.%20&#1082;&#1072;&#1088;&#1090;&#1099;%20&#1076;&#1086;&#1082;\206.doc" TargetMode="External" /><Relationship Id="rId12" Type="http://schemas.openxmlformats.org/officeDocument/2006/relationships/comments" Target="../comments8.xml" /><Relationship Id="rId13" Type="http://schemas.openxmlformats.org/officeDocument/2006/relationships/vmlDrawing" Target="../drawings/vmlDrawing3.vml" /><Relationship Id="rId1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hyperlink" Target="&#1058;&#1077;&#1093;.%20&#1082;&#1072;&#1088;&#1090;&#1099;%20&#1076;&#1086;&#1082;\1.doc" TargetMode="External" /><Relationship Id="rId2" Type="http://schemas.openxmlformats.org/officeDocument/2006/relationships/hyperlink" Target="&#1058;&#1077;&#1093;.%20&#1082;&#1072;&#1088;&#1090;&#1099;%20&#1076;&#1086;&#1082;\253.doc" TargetMode="External" /><Relationship Id="rId3" Type="http://schemas.openxmlformats.org/officeDocument/2006/relationships/hyperlink" Target="&#1058;&#1077;&#1093;.%20&#1082;&#1072;&#1088;&#1090;&#1099;%20&#1076;&#1086;&#1082;\134.doc" TargetMode="External" /><Relationship Id="rId4" Type="http://schemas.openxmlformats.org/officeDocument/2006/relationships/hyperlink" Target="&#1058;&#1077;&#1093;.%20&#1082;&#1072;&#1088;&#1090;&#1099;%20&#1076;&#1086;&#1082;\258.doc" TargetMode="External" /><Relationship Id="rId5" Type="http://schemas.openxmlformats.org/officeDocument/2006/relationships/hyperlink" Target="&#1058;&#1077;&#1093;.%20&#1082;&#1072;&#1088;&#1090;&#1099;%20&#1076;&#1086;&#1082;\432%20&#1073;.docx" TargetMode="External" /><Relationship Id="rId6" Type="http://schemas.openxmlformats.org/officeDocument/2006/relationships/hyperlink" Target="&#1058;&#1077;&#1093;.%20&#1082;&#1072;&#1088;&#1090;&#1099;%20&#1076;&#1086;&#1082;\57%20&#1073;%20&#1073;&#1086;&#1088;&#1097;.docx" TargetMode="External" /><Relationship Id="rId7" Type="http://schemas.openxmlformats.org/officeDocument/2006/relationships/hyperlink" Target="&#1058;&#1077;&#1093;.%20&#1082;&#1072;&#1088;&#1090;&#1099;%20&#1076;&#1086;&#1082;\170.docx" TargetMode="External" /><Relationship Id="rId8" Type="http://schemas.openxmlformats.org/officeDocument/2006/relationships/hyperlink" Target="&#1058;&#1077;&#1093;.%20&#1082;&#1072;&#1088;&#1090;&#1099;%20&#1076;&#1086;&#1082;\43.doc" TargetMode="External" /><Relationship Id="rId9" Type="http://schemas.openxmlformats.org/officeDocument/2006/relationships/hyperlink" Target="&#1058;&#1077;&#1093;.%20&#1082;&#1072;&#1088;&#1090;&#1099;%20&#1076;&#1086;&#1082;\197.doc" TargetMode="External" /><Relationship Id="rId10" Type="http://schemas.openxmlformats.org/officeDocument/2006/relationships/hyperlink" Target="&#1058;&#1077;&#1093;.%20&#1082;&#1072;&#1088;&#1090;&#1099;%20&#1076;&#1086;&#1082;\109.doc" TargetMode="External" /><Relationship Id="rId1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pane xSplit="1" ySplit="4" topLeftCell="B4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Q42" sqref="Q42"/>
    </sheetView>
  </sheetViews>
  <sheetFormatPr defaultColWidth="9.140625" defaultRowHeight="15"/>
  <cols>
    <col min="1" max="1" width="16.00390625" style="82" customWidth="1"/>
    <col min="2" max="2" width="11.28125" style="73" customWidth="1"/>
    <col min="3" max="4" width="9.140625" style="74" customWidth="1"/>
    <col min="5" max="5" width="9.28125" style="4" customWidth="1"/>
    <col min="6" max="8" width="9.140625" style="2" customWidth="1"/>
    <col min="9" max="9" width="10.00390625" style="2" customWidth="1"/>
    <col min="10" max="14" width="9.140625" style="2" customWidth="1"/>
    <col min="15" max="15" width="10.57421875" style="1" customWidth="1"/>
    <col min="16" max="16384" width="9.140625" style="1" customWidth="1"/>
  </cols>
  <sheetData>
    <row r="1" spans="1:15" ht="15" customHeight="1">
      <c r="A1" s="124" t="s">
        <v>0</v>
      </c>
      <c r="B1" s="145" t="s">
        <v>150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</row>
    <row r="2" ht="15">
      <c r="A2" s="74"/>
    </row>
    <row r="3" spans="1:15" ht="28.5" customHeight="1">
      <c r="A3" s="126" t="s">
        <v>1</v>
      </c>
      <c r="B3" s="126" t="s">
        <v>2</v>
      </c>
      <c r="C3" s="126" t="s">
        <v>3</v>
      </c>
      <c r="D3" s="126" t="s">
        <v>4</v>
      </c>
      <c r="E3" s="126" t="s">
        <v>220</v>
      </c>
      <c r="F3" s="126" t="str">
        <f>'[1]9 день'!F3:F4</f>
        <v>Энергетическая ценность (Ккал)</v>
      </c>
      <c r="G3" s="126" t="str">
        <f>'[1]9 день'!G3:I3</f>
        <v>Пищевые вещества (г)</v>
      </c>
      <c r="H3" s="126"/>
      <c r="I3" s="126"/>
      <c r="J3" s="126" t="str">
        <f>'[1]9 день'!J3:N3</f>
        <v>Минеральные вещества и витамины</v>
      </c>
      <c r="K3" s="126"/>
      <c r="L3" s="126"/>
      <c r="M3" s="126"/>
      <c r="N3" s="126"/>
      <c r="O3" s="126" t="str">
        <f>'[1]9 день'!O3:O4</f>
        <v>№ рецептуры</v>
      </c>
    </row>
    <row r="4" spans="1:15" ht="33.75" customHeight="1">
      <c r="A4" s="126"/>
      <c r="B4" s="126"/>
      <c r="C4" s="126"/>
      <c r="D4" s="126"/>
      <c r="E4" s="126"/>
      <c r="F4" s="126"/>
      <c r="G4" s="105" t="s">
        <v>11</v>
      </c>
      <c r="H4" s="105" t="s">
        <v>12</v>
      </c>
      <c r="I4" s="105" t="s">
        <v>13</v>
      </c>
      <c r="J4" s="105" t="s">
        <v>5</v>
      </c>
      <c r="K4" s="105" t="s">
        <v>6</v>
      </c>
      <c r="L4" s="105" t="s">
        <v>7</v>
      </c>
      <c r="M4" s="105" t="s">
        <v>8</v>
      </c>
      <c r="N4" s="105" t="s">
        <v>9</v>
      </c>
      <c r="O4" s="126"/>
    </row>
    <row r="5" spans="1:15" ht="15">
      <c r="A5" s="65" t="s">
        <v>14</v>
      </c>
      <c r="B5" s="63"/>
      <c r="C5" s="63"/>
      <c r="D5" s="63"/>
      <c r="E5" s="63"/>
      <c r="F5" s="63"/>
      <c r="G5" s="63"/>
      <c r="H5" s="63"/>
      <c r="I5" s="66"/>
      <c r="J5" s="63"/>
      <c r="K5" s="63"/>
      <c r="L5" s="63"/>
      <c r="M5" s="63"/>
      <c r="N5" s="63"/>
      <c r="O5" s="67"/>
    </row>
    <row r="6" spans="1:15" ht="15" customHeight="1">
      <c r="A6" s="141" t="s">
        <v>261</v>
      </c>
      <c r="B6" s="12" t="s">
        <v>59</v>
      </c>
      <c r="C6" s="113">
        <v>20</v>
      </c>
      <c r="D6" s="113">
        <v>20</v>
      </c>
      <c r="E6" s="140">
        <v>200</v>
      </c>
      <c r="F6" s="105">
        <f>$D$6*Таблица!D14</f>
        <v>67</v>
      </c>
      <c r="G6" s="108">
        <f>$D$6*Таблица!E14</f>
        <v>2.14</v>
      </c>
      <c r="H6" s="108">
        <f>$D$6*Таблица!F14</f>
        <v>0.26</v>
      </c>
      <c r="I6" s="108">
        <f>$D$6*Таблица!G14</f>
        <v>13.680000000000001</v>
      </c>
      <c r="J6" s="108">
        <f>$D$6*Таблица!H14</f>
        <v>3.5999999999999996</v>
      </c>
      <c r="K6" s="108">
        <f>$D$6*Таблица!I14</f>
        <v>0.8400000000000001</v>
      </c>
      <c r="L6" s="108">
        <f>$D$6*Таблица!J14</f>
        <v>0.033999999999999996</v>
      </c>
      <c r="M6" s="108">
        <f>$D$6*Таблица!K14</f>
        <v>0.016</v>
      </c>
      <c r="N6" s="68">
        <f>$D$6*Таблица!L14</f>
        <v>0</v>
      </c>
      <c r="O6" s="129" t="s">
        <v>271</v>
      </c>
    </row>
    <row r="7" spans="1:15" ht="15">
      <c r="A7" s="141"/>
      <c r="B7" s="12" t="s">
        <v>18</v>
      </c>
      <c r="C7" s="113">
        <v>150</v>
      </c>
      <c r="D7" s="113">
        <v>150</v>
      </c>
      <c r="E7" s="140"/>
      <c r="F7" s="105">
        <f>$D$7*Таблица!D19</f>
        <v>78</v>
      </c>
      <c r="G7" s="108">
        <f>$D$7*Таблица!E19</f>
        <v>4.2</v>
      </c>
      <c r="H7" s="108">
        <f>$D$7*Таблица!F19</f>
        <v>3.75</v>
      </c>
      <c r="I7" s="108">
        <f>$D$7*Таблица!G19</f>
        <v>7.05</v>
      </c>
      <c r="J7" s="108">
        <f>$D$7*Таблица!H19</f>
        <v>181.5</v>
      </c>
      <c r="K7" s="108">
        <f>$D$7*Таблица!I19</f>
        <v>0.15</v>
      </c>
      <c r="L7" s="108">
        <f>$D$7*Таблица!J19</f>
        <v>0.045</v>
      </c>
      <c r="M7" s="108">
        <f>$D$7*Таблица!K19</f>
        <v>0.19499999999999998</v>
      </c>
      <c r="N7" s="108">
        <f>$D$7*Таблица!L19</f>
        <v>0.15</v>
      </c>
      <c r="O7" s="130"/>
    </row>
    <row r="8" spans="1:15" ht="15">
      <c r="A8" s="141"/>
      <c r="B8" s="12" t="s">
        <v>17</v>
      </c>
      <c r="C8" s="113">
        <v>8</v>
      </c>
      <c r="D8" s="113">
        <v>8</v>
      </c>
      <c r="E8" s="140"/>
      <c r="F8" s="105">
        <f>$D$8*Таблица!D15</f>
        <v>30.32</v>
      </c>
      <c r="G8" s="108">
        <f>$D$8*Таблица!E15</f>
        <v>0</v>
      </c>
      <c r="H8" s="108">
        <f>$D$8*Таблица!F15</f>
        <v>0</v>
      </c>
      <c r="I8" s="108">
        <f>$D$8*Таблица!G15</f>
        <v>7.984</v>
      </c>
      <c r="J8" s="108">
        <f>$D$8*Таблица!H15</f>
        <v>0.16</v>
      </c>
      <c r="K8" s="108">
        <f>$D$8*Таблица!I15</f>
        <v>0.24</v>
      </c>
      <c r="L8" s="108">
        <f>$D$8*Таблица!J15</f>
        <v>0</v>
      </c>
      <c r="M8" s="108">
        <f>$D$8*Таблица!K15</f>
        <v>0</v>
      </c>
      <c r="N8" s="108">
        <f>$D$8*Таблица!L15</f>
        <v>0</v>
      </c>
      <c r="O8" s="130"/>
    </row>
    <row r="9" spans="1:15" ht="15">
      <c r="A9" s="141"/>
      <c r="B9" s="12" t="s">
        <v>16</v>
      </c>
      <c r="C9" s="113">
        <v>2</v>
      </c>
      <c r="D9" s="113">
        <v>2</v>
      </c>
      <c r="E9" s="140"/>
      <c r="F9" s="105">
        <f>$D$9*Таблица!D24</f>
        <v>14.68</v>
      </c>
      <c r="G9" s="108">
        <f>$D$9*Таблица!E24</f>
        <v>0.008</v>
      </c>
      <c r="H9" s="108">
        <f>$D$9*Таблица!F24</f>
        <v>1.57</v>
      </c>
      <c r="I9" s="108">
        <f>$D$9*Таблица!G24</f>
        <v>0.01</v>
      </c>
      <c r="J9" s="108">
        <f>$D$9*Таблица!H24</f>
        <v>0.48</v>
      </c>
      <c r="K9" s="108">
        <f>$D$9*Таблица!I24</f>
        <v>0.04</v>
      </c>
      <c r="L9" s="108">
        <f>$D$9*Таблица!J24</f>
        <v>0.002</v>
      </c>
      <c r="M9" s="108">
        <f>$D$9*Таблица!K24</f>
        <v>0.002</v>
      </c>
      <c r="N9" s="108">
        <f>$D$9*Таблица!L24</f>
        <v>0</v>
      </c>
      <c r="O9" s="131"/>
    </row>
    <row r="10" spans="1:15" ht="30">
      <c r="A10" s="141" t="s">
        <v>160</v>
      </c>
      <c r="B10" s="11" t="s">
        <v>29</v>
      </c>
      <c r="C10" s="113">
        <v>10</v>
      </c>
      <c r="D10" s="113">
        <v>10</v>
      </c>
      <c r="E10" s="146" t="s">
        <v>148</v>
      </c>
      <c r="F10" s="105">
        <f>$D$10*Таблица!D2</f>
        <v>26.200000000000003</v>
      </c>
      <c r="G10" s="105">
        <f>$D$10*Таблица!E2</f>
        <v>0.77</v>
      </c>
      <c r="H10" s="105">
        <f>$D$10*Таблица!F2</f>
        <v>0.3</v>
      </c>
      <c r="I10" s="105">
        <f>$D$10*Таблица!G2</f>
        <v>4.98</v>
      </c>
      <c r="J10" s="105">
        <f>$D$10*Таблица!H2</f>
        <v>2</v>
      </c>
      <c r="K10" s="105">
        <f>$D$10*Таблица!I2</f>
        <v>0.09</v>
      </c>
      <c r="L10" s="105">
        <f>$D$10*Таблица!J2</f>
        <v>0.011000000000000001</v>
      </c>
      <c r="M10" s="105">
        <f>$D$10*Таблица!K2</f>
        <v>0.008</v>
      </c>
      <c r="N10" s="68">
        <f>$D$10*Таблица!L2</f>
        <v>0</v>
      </c>
      <c r="O10" s="127">
        <v>1</v>
      </c>
    </row>
    <row r="11" spans="1:15" ht="15">
      <c r="A11" s="141"/>
      <c r="B11" s="11" t="s">
        <v>16</v>
      </c>
      <c r="C11" s="113">
        <v>5</v>
      </c>
      <c r="D11" s="113">
        <v>5</v>
      </c>
      <c r="E11" s="146"/>
      <c r="F11" s="105">
        <f>$D$11*Таблица!D24</f>
        <v>36.7</v>
      </c>
      <c r="G11" s="105">
        <f>$D$11*Таблица!E24</f>
        <v>0.02</v>
      </c>
      <c r="H11" s="105">
        <f>$D$11*Таблица!F24</f>
        <v>3.9250000000000003</v>
      </c>
      <c r="I11" s="105">
        <f>$D$11*Таблица!G24</f>
        <v>0.025</v>
      </c>
      <c r="J11" s="105">
        <f>$D$11*Таблица!H24</f>
        <v>1.2</v>
      </c>
      <c r="K11" s="105">
        <f>$D$11*Таблица!I24</f>
        <v>0.1</v>
      </c>
      <c r="L11" s="105">
        <f>$D$11*Таблица!J24</f>
        <v>0.005</v>
      </c>
      <c r="M11" s="105">
        <f>$D$11*Таблица!K24</f>
        <v>0.005</v>
      </c>
      <c r="N11" s="68">
        <f>$D$11*Таблица!L24</f>
        <v>0</v>
      </c>
      <c r="O11" s="128"/>
    </row>
    <row r="12" spans="1:15" ht="30">
      <c r="A12" s="141" t="s">
        <v>221</v>
      </c>
      <c r="B12" s="11" t="s">
        <v>140</v>
      </c>
      <c r="C12" s="113">
        <v>2</v>
      </c>
      <c r="D12" s="113">
        <v>2</v>
      </c>
      <c r="E12" s="140">
        <v>200</v>
      </c>
      <c r="F12" s="105">
        <f>$D$12*Таблица!D62</f>
        <v>0</v>
      </c>
      <c r="G12" s="105">
        <f>$D$12*Таблица!E62</f>
        <v>0</v>
      </c>
      <c r="H12" s="105">
        <f>$D$12*Таблица!F62</f>
        <v>0</v>
      </c>
      <c r="I12" s="105">
        <f>$D$12*Таблица!G62</f>
        <v>0</v>
      </c>
      <c r="J12" s="105">
        <f>$D$12*Таблица!H62</f>
        <v>0.98</v>
      </c>
      <c r="K12" s="105">
        <f>$D$12*Таблица!I62</f>
        <v>0.006</v>
      </c>
      <c r="L12" s="105">
        <f>$D$12*Таблица!J62</f>
        <v>0.0004</v>
      </c>
      <c r="M12" s="105">
        <f>$D$12*Таблица!K62</f>
        <v>0.0012</v>
      </c>
      <c r="N12" s="68">
        <f>$D$12*Таблица!L62</f>
        <v>0.004</v>
      </c>
      <c r="O12" s="132">
        <v>432</v>
      </c>
    </row>
    <row r="13" spans="1:15" ht="15">
      <c r="A13" s="141"/>
      <c r="B13" s="11" t="s">
        <v>17</v>
      </c>
      <c r="C13" s="113">
        <v>11</v>
      </c>
      <c r="D13" s="113">
        <v>11</v>
      </c>
      <c r="E13" s="140"/>
      <c r="F13" s="105">
        <f>$D$13*Таблица!D15</f>
        <v>41.69</v>
      </c>
      <c r="G13" s="105">
        <f>$D$13*Таблица!E15</f>
        <v>0</v>
      </c>
      <c r="H13" s="105">
        <f>$D$13*Таблица!F15</f>
        <v>0</v>
      </c>
      <c r="I13" s="105">
        <f>$D$13*Таблица!G15</f>
        <v>10.978</v>
      </c>
      <c r="J13" s="105">
        <f>$D$13*Таблица!H15</f>
        <v>0.22</v>
      </c>
      <c r="K13" s="105">
        <f>$D$13*Таблица!I15</f>
        <v>0.32999999999999996</v>
      </c>
      <c r="L13" s="105">
        <f>$D$13*Таблица!J15</f>
        <v>0</v>
      </c>
      <c r="M13" s="105">
        <f>$D$13*Таблица!K15</f>
        <v>0</v>
      </c>
      <c r="N13" s="68">
        <f>$D$13*Таблица!L15</f>
        <v>0</v>
      </c>
      <c r="O13" s="132"/>
    </row>
    <row r="14" spans="1:15" s="10" customFormat="1" ht="14.25">
      <c r="A14" s="69" t="s">
        <v>37</v>
      </c>
      <c r="B14" s="62"/>
      <c r="C14" s="70"/>
      <c r="D14" s="70"/>
      <c r="E14" s="64">
        <f>E6+E12+15</f>
        <v>415</v>
      </c>
      <c r="F14" s="71">
        <f aca="true" t="shared" si="0" ref="F14:N14">SUM(F6:F13)</f>
        <v>294.59</v>
      </c>
      <c r="G14" s="71">
        <f t="shared" si="0"/>
        <v>7.138</v>
      </c>
      <c r="H14" s="71">
        <f t="shared" si="0"/>
        <v>9.805</v>
      </c>
      <c r="I14" s="71">
        <f t="shared" si="0"/>
        <v>44.707</v>
      </c>
      <c r="J14" s="71">
        <f t="shared" si="0"/>
        <v>190.13999999999996</v>
      </c>
      <c r="K14" s="71">
        <f t="shared" si="0"/>
        <v>1.7960000000000003</v>
      </c>
      <c r="L14" s="71">
        <f t="shared" si="0"/>
        <v>0.09739999999999999</v>
      </c>
      <c r="M14" s="71">
        <f t="shared" si="0"/>
        <v>0.22719999999999999</v>
      </c>
      <c r="N14" s="72">
        <f t="shared" si="0"/>
        <v>0.154</v>
      </c>
      <c r="O14" s="62"/>
    </row>
    <row r="15" spans="1:15" ht="15">
      <c r="A15" s="65" t="s">
        <v>19</v>
      </c>
      <c r="B15" s="63"/>
      <c r="C15" s="63"/>
      <c r="D15" s="63"/>
      <c r="E15" s="63"/>
      <c r="F15" s="63"/>
      <c r="G15" s="63"/>
      <c r="H15" s="63"/>
      <c r="I15" s="66"/>
      <c r="J15" s="63"/>
      <c r="K15" s="63"/>
      <c r="L15" s="63"/>
      <c r="M15" s="63"/>
      <c r="N15" s="63"/>
      <c r="O15" s="67"/>
    </row>
    <row r="16" spans="1:15" ht="15">
      <c r="A16" s="115" t="s">
        <v>60</v>
      </c>
      <c r="B16" s="11" t="s">
        <v>61</v>
      </c>
      <c r="C16" s="113">
        <v>171</v>
      </c>
      <c r="D16" s="113">
        <v>171</v>
      </c>
      <c r="E16" s="106">
        <v>171</v>
      </c>
      <c r="F16" s="105">
        <f>$D$16*Таблица!D21</f>
        <v>95.76</v>
      </c>
      <c r="G16" s="108">
        <f>$D$16*Таблица!E21</f>
        <v>4.788</v>
      </c>
      <c r="H16" s="108">
        <f>$D$16*Таблица!F21</f>
        <v>5.472</v>
      </c>
      <c r="I16" s="108">
        <f>$D$16*Таблица!G21</f>
        <v>7.011</v>
      </c>
      <c r="J16" s="108">
        <f>$D$16*Таблица!H21</f>
        <v>205.2</v>
      </c>
      <c r="K16" s="108">
        <f>$D$16*Таблица!I21</f>
        <v>0.171</v>
      </c>
      <c r="L16" s="108">
        <f>$D$16*Таблица!J21</f>
        <v>0.0513</v>
      </c>
      <c r="M16" s="108">
        <f>$D$16*Таблица!K21</f>
        <v>0.29069999999999996</v>
      </c>
      <c r="N16" s="108">
        <f>$D$16*Таблица!L21</f>
        <v>1.197</v>
      </c>
      <c r="O16" s="112">
        <v>253</v>
      </c>
    </row>
    <row r="17" spans="1:15" s="10" customFormat="1" ht="14.25">
      <c r="A17" s="69" t="s">
        <v>37</v>
      </c>
      <c r="B17" s="62"/>
      <c r="C17" s="70"/>
      <c r="D17" s="70"/>
      <c r="E17" s="64">
        <f>E16</f>
        <v>171</v>
      </c>
      <c r="F17" s="71">
        <f aca="true" t="shared" si="1" ref="F17:N17">SUM(F16)</f>
        <v>95.76</v>
      </c>
      <c r="G17" s="71">
        <f t="shared" si="1"/>
        <v>4.788</v>
      </c>
      <c r="H17" s="71">
        <f t="shared" si="1"/>
        <v>5.472</v>
      </c>
      <c r="I17" s="71">
        <f t="shared" si="1"/>
        <v>7.011</v>
      </c>
      <c r="J17" s="71">
        <f t="shared" si="1"/>
        <v>205.2</v>
      </c>
      <c r="K17" s="71">
        <f t="shared" si="1"/>
        <v>0.171</v>
      </c>
      <c r="L17" s="71">
        <f t="shared" si="1"/>
        <v>0.0513</v>
      </c>
      <c r="M17" s="71">
        <f t="shared" si="1"/>
        <v>0.29069999999999996</v>
      </c>
      <c r="N17" s="72">
        <f t="shared" si="1"/>
        <v>1.197</v>
      </c>
      <c r="O17" s="62"/>
    </row>
    <row r="18" spans="1:15" ht="15">
      <c r="A18" s="65" t="s">
        <v>21</v>
      </c>
      <c r="B18" s="63"/>
      <c r="C18" s="63"/>
      <c r="D18" s="63"/>
      <c r="E18" s="63"/>
      <c r="F18" s="63"/>
      <c r="G18" s="63"/>
      <c r="H18" s="63"/>
      <c r="I18" s="66"/>
      <c r="J18" s="63"/>
      <c r="K18" s="63"/>
      <c r="L18" s="63"/>
      <c r="M18" s="63"/>
      <c r="N18" s="63"/>
      <c r="O18" s="67"/>
    </row>
    <row r="19" spans="1:15" ht="45">
      <c r="A19" s="120" t="s">
        <v>234</v>
      </c>
      <c r="B19" s="11" t="s">
        <v>145</v>
      </c>
      <c r="C19" s="113">
        <v>20</v>
      </c>
      <c r="D19" s="113">
        <v>20</v>
      </c>
      <c r="E19" s="106">
        <v>20</v>
      </c>
      <c r="F19" s="105">
        <f>$D$19*Таблица!D49</f>
        <v>8</v>
      </c>
      <c r="G19" s="105">
        <f>$D$19*Таблица!E49</f>
        <v>0.64</v>
      </c>
      <c r="H19" s="105">
        <f>$D$19*Таблица!F49</f>
        <v>0.04</v>
      </c>
      <c r="I19" s="105">
        <f>$D$19*Таблица!G49</f>
        <v>1.3</v>
      </c>
      <c r="J19" s="105">
        <f>$D$19*Таблица!H49</f>
        <v>3.2</v>
      </c>
      <c r="K19" s="105">
        <f>$D$19*Таблица!I49</f>
        <v>0.04</v>
      </c>
      <c r="L19" s="105">
        <f>$D$19*Таблица!J49</f>
        <v>0.022000000000000002</v>
      </c>
      <c r="M19" s="105">
        <f>$D$19*Таблица!K49</f>
        <v>0.14</v>
      </c>
      <c r="N19" s="105">
        <f>$D$19*Таблица!L49</f>
        <v>2</v>
      </c>
      <c r="O19" s="104">
        <v>4</v>
      </c>
    </row>
    <row r="20" spans="1:15" ht="15">
      <c r="A20" s="141" t="s">
        <v>258</v>
      </c>
      <c r="B20" s="11" t="s">
        <v>27</v>
      </c>
      <c r="C20" s="113">
        <v>10</v>
      </c>
      <c r="D20" s="113">
        <v>10</v>
      </c>
      <c r="E20" s="140">
        <v>200</v>
      </c>
      <c r="F20" s="105">
        <f>$D$20*Таблица!D7</f>
        <v>33.5</v>
      </c>
      <c r="G20" s="108">
        <f>$D$20*Таблица!E7</f>
        <v>1.26</v>
      </c>
      <c r="H20" s="108">
        <f>$D$20*Таблица!F7</f>
        <v>0.33</v>
      </c>
      <c r="I20" s="108">
        <f>$D$20*Таблица!G7</f>
        <v>6.21</v>
      </c>
      <c r="J20" s="108">
        <f>$D$20*Таблица!H7</f>
        <v>7</v>
      </c>
      <c r="K20" s="108">
        <f>$D$20*Таблица!I7</f>
        <v>0.8</v>
      </c>
      <c r="L20" s="108">
        <f>$D$20*Таблица!J7</f>
        <v>0.053</v>
      </c>
      <c r="M20" s="108">
        <f>$D$20*Таблица!K7</f>
        <v>0.02</v>
      </c>
      <c r="N20" s="108">
        <f>$D$20*Таблица!L7</f>
        <v>0</v>
      </c>
      <c r="O20" s="127">
        <v>57</v>
      </c>
    </row>
    <row r="21" spans="1:15" ht="15">
      <c r="A21" s="141"/>
      <c r="B21" s="11" t="s">
        <v>16</v>
      </c>
      <c r="C21" s="113">
        <v>3</v>
      </c>
      <c r="D21" s="113">
        <v>3</v>
      </c>
      <c r="E21" s="140"/>
      <c r="F21" s="105">
        <f>$D$21*Таблица!D24</f>
        <v>22.02</v>
      </c>
      <c r="G21" s="105">
        <f>$D$21*Таблица!E24</f>
        <v>0.012</v>
      </c>
      <c r="H21" s="105">
        <f>$D$21*Таблица!F24</f>
        <v>2.355</v>
      </c>
      <c r="I21" s="105">
        <f>$D$21*Таблица!G24</f>
        <v>0.015</v>
      </c>
      <c r="J21" s="105">
        <f>$D$21*Таблица!H24</f>
        <v>0.72</v>
      </c>
      <c r="K21" s="105">
        <f>$D$21*Таблица!I24</f>
        <v>0.06</v>
      </c>
      <c r="L21" s="105">
        <f>$D$21*Таблица!J24</f>
        <v>0.003</v>
      </c>
      <c r="M21" s="105">
        <f>$D$21*Таблица!K24</f>
        <v>0.003</v>
      </c>
      <c r="N21" s="68">
        <f>$D$21*Таблица!L24</f>
        <v>0</v>
      </c>
      <c r="O21" s="133"/>
    </row>
    <row r="22" spans="1:15" ht="15">
      <c r="A22" s="141"/>
      <c r="B22" s="11" t="s">
        <v>23</v>
      </c>
      <c r="C22" s="113">
        <v>4.4</v>
      </c>
      <c r="D22" s="113">
        <v>4.4</v>
      </c>
      <c r="E22" s="140"/>
      <c r="F22" s="105">
        <f>$D$22*Таблица!D26</f>
        <v>39.556000000000004</v>
      </c>
      <c r="G22" s="105">
        <f>$D$22*Таблица!E26</f>
        <v>0</v>
      </c>
      <c r="H22" s="105">
        <f>$D$22*Таблица!F26</f>
        <v>4.3956</v>
      </c>
      <c r="I22" s="105">
        <f>$D$22*Таблица!G26</f>
        <v>0</v>
      </c>
      <c r="J22" s="105">
        <f>$D$22*Таблица!H26</f>
        <v>0</v>
      </c>
      <c r="K22" s="105">
        <f>$D$22*Таблица!I26</f>
        <v>0</v>
      </c>
      <c r="L22" s="105">
        <f>$D$22*Таблица!J26</f>
        <v>0</v>
      </c>
      <c r="M22" s="105">
        <f>$D$22*Таблица!K26</f>
        <v>0</v>
      </c>
      <c r="N22" s="68">
        <f>$D$22*Таблица!L26</f>
        <v>0</v>
      </c>
      <c r="O22" s="133"/>
    </row>
    <row r="23" spans="1:15" ht="15">
      <c r="A23" s="141"/>
      <c r="B23" s="11" t="s">
        <v>24</v>
      </c>
      <c r="C23" s="113">
        <v>20</v>
      </c>
      <c r="D23" s="113">
        <v>20</v>
      </c>
      <c r="E23" s="140"/>
      <c r="F23" s="105">
        <f>$D$23*Таблица!D29</f>
        <v>8.2</v>
      </c>
      <c r="G23" s="105">
        <f>$D$23*Таблица!E29</f>
        <v>0.28</v>
      </c>
      <c r="H23" s="105">
        <f>$D$23*Таблица!F29</f>
        <v>0</v>
      </c>
      <c r="I23" s="105">
        <f>$D$23*Таблица!G29</f>
        <v>1.8199999999999998</v>
      </c>
      <c r="J23" s="105">
        <f>$D$23*Таблица!H29</f>
        <v>6.2</v>
      </c>
      <c r="K23" s="105">
        <f>$D$23*Таблица!I29</f>
        <v>0.16</v>
      </c>
      <c r="L23" s="105">
        <f>$D$23*Таблица!J29</f>
        <v>0.01</v>
      </c>
      <c r="M23" s="105">
        <f>$D$23*Таблица!K29</f>
        <v>0.004</v>
      </c>
      <c r="N23" s="68">
        <f>$D$23*Таблица!L29</f>
        <v>2</v>
      </c>
      <c r="O23" s="133"/>
    </row>
    <row r="24" spans="1:15" ht="15">
      <c r="A24" s="141"/>
      <c r="B24" s="11" t="s">
        <v>146</v>
      </c>
      <c r="C24" s="113">
        <v>5</v>
      </c>
      <c r="D24" s="113">
        <v>5</v>
      </c>
      <c r="E24" s="140"/>
      <c r="F24" s="105">
        <f>$D$24*Таблица!D20</f>
        <v>10.3</v>
      </c>
      <c r="G24" s="105">
        <f>$D$24*Таблица!E20</f>
        <v>0.14</v>
      </c>
      <c r="H24" s="105">
        <f>$D$24*Таблица!F20</f>
        <v>1</v>
      </c>
      <c r="I24" s="105">
        <f>$D$24*Таблица!G20</f>
        <v>0.16</v>
      </c>
      <c r="J24" s="105">
        <f>$D$24*Таблица!H20</f>
        <v>9</v>
      </c>
      <c r="K24" s="105">
        <f>$D$24*Таблица!I20</f>
        <v>0.01</v>
      </c>
      <c r="L24" s="105">
        <f>$D$24*Таблица!J20</f>
        <v>0.0029999999999999996</v>
      </c>
      <c r="M24" s="105">
        <f>$D$24*Таблица!K20</f>
        <v>0.01</v>
      </c>
      <c r="N24" s="105">
        <f>$D$24*Таблица!L20</f>
        <v>0.05</v>
      </c>
      <c r="O24" s="133"/>
    </row>
    <row r="25" spans="1:15" ht="15">
      <c r="A25" s="141"/>
      <c r="B25" s="11" t="s">
        <v>25</v>
      </c>
      <c r="C25" s="113">
        <v>20</v>
      </c>
      <c r="D25" s="113">
        <v>20</v>
      </c>
      <c r="E25" s="140"/>
      <c r="F25" s="105">
        <f>$D$25*Таблица!D30</f>
        <v>6.800000000000001</v>
      </c>
      <c r="G25" s="105">
        <f>$D$25*Таблица!E30</f>
        <v>0.26</v>
      </c>
      <c r="H25" s="105">
        <f>$D$25*Таблица!F30</f>
        <v>0.02</v>
      </c>
      <c r="I25" s="105">
        <f>$D$25*Таблица!G30</f>
        <v>1.6800000000000002</v>
      </c>
      <c r="J25" s="105">
        <f>$D$25*Таблица!H30</f>
        <v>10.2</v>
      </c>
      <c r="K25" s="105">
        <f>$D$25*Таблица!I30</f>
        <v>0.24</v>
      </c>
      <c r="L25" s="105">
        <f>$D$25*Таблица!J30</f>
        <v>0.011999999999999999</v>
      </c>
      <c r="M25" s="105">
        <f>$D$25*Таблица!K30</f>
        <v>0.014</v>
      </c>
      <c r="N25" s="68">
        <f>$D$25*Таблица!L30</f>
        <v>1</v>
      </c>
      <c r="O25" s="133"/>
    </row>
    <row r="26" spans="1:15" ht="15">
      <c r="A26" s="141"/>
      <c r="B26" s="11" t="s">
        <v>36</v>
      </c>
      <c r="C26" s="113">
        <v>25</v>
      </c>
      <c r="D26" s="113">
        <v>13</v>
      </c>
      <c r="E26" s="140"/>
      <c r="F26" s="105">
        <f>$D$26*Таблица!D39</f>
        <v>28.340000000000003</v>
      </c>
      <c r="G26" s="105">
        <f>$D$26*Таблица!E39</f>
        <v>2.418</v>
      </c>
      <c r="H26" s="105">
        <f>$D$26*Таблица!F39</f>
        <v>2.08</v>
      </c>
      <c r="I26" s="105">
        <f>$D$26*Таблица!G39</f>
        <v>0</v>
      </c>
      <c r="J26" s="105">
        <f>$D$26*Таблица!H39</f>
        <v>1.17</v>
      </c>
      <c r="K26" s="105">
        <f>$D$26*Таблица!I39</f>
        <v>0.33799999999999997</v>
      </c>
      <c r="L26" s="105">
        <f>$D$26*Таблица!J39</f>
        <v>0.078</v>
      </c>
      <c r="M26" s="105">
        <f>$D$26*Таблица!K39</f>
        <v>0.195</v>
      </c>
      <c r="N26" s="105">
        <f>$D$26*Таблица!L39</f>
        <v>0</v>
      </c>
      <c r="O26" s="133"/>
    </row>
    <row r="27" spans="1:15" ht="15">
      <c r="A27" s="141"/>
      <c r="B27" s="11" t="s">
        <v>26</v>
      </c>
      <c r="C27" s="113">
        <v>50</v>
      </c>
      <c r="D27" s="113">
        <v>50</v>
      </c>
      <c r="E27" s="140"/>
      <c r="F27" s="105">
        <f>$D$27*Таблица!D34</f>
        <v>40</v>
      </c>
      <c r="G27" s="105">
        <f>$D$27*Таблица!E34</f>
        <v>1</v>
      </c>
      <c r="H27" s="105">
        <f>$D$27*Таблица!F34</f>
        <v>0.2</v>
      </c>
      <c r="I27" s="105">
        <f>$D$27*Таблица!G34</f>
        <v>8.649999999999999</v>
      </c>
      <c r="J27" s="105">
        <f>$D$27*Таблица!H34</f>
        <v>5</v>
      </c>
      <c r="K27" s="105">
        <f>$D$27*Таблица!I34</f>
        <v>0.44999999999999996</v>
      </c>
      <c r="L27" s="105">
        <f>$D$27*Таблица!J34</f>
        <v>0.06</v>
      </c>
      <c r="M27" s="105">
        <f>$D$27*Таблица!K34</f>
        <v>0.025</v>
      </c>
      <c r="N27" s="68">
        <f>$D$27*Таблица!L34</f>
        <v>10</v>
      </c>
      <c r="O27" s="128"/>
    </row>
    <row r="28" spans="1:15" ht="13.5" customHeight="1">
      <c r="A28" s="141" t="s">
        <v>254</v>
      </c>
      <c r="B28" s="11" t="s">
        <v>42</v>
      </c>
      <c r="C28" s="113">
        <v>90</v>
      </c>
      <c r="D28" s="113">
        <v>90</v>
      </c>
      <c r="E28" s="142">
        <v>160</v>
      </c>
      <c r="F28" s="105">
        <f>$D$28*Таблица!D27</f>
        <v>24.3</v>
      </c>
      <c r="G28" s="105">
        <f>$D$28*Таблица!E27</f>
        <v>1.6199999999999999</v>
      </c>
      <c r="H28" s="105">
        <f>$D$28*Таблица!F27</f>
        <v>0.09</v>
      </c>
      <c r="I28" s="105">
        <f>$D$28*Таблица!G27</f>
        <v>4.23</v>
      </c>
      <c r="J28" s="105">
        <f>$D$28*Таблица!H27</f>
        <v>43.199999999999996</v>
      </c>
      <c r="K28" s="105">
        <f>$D$28*Таблица!I27</f>
        <v>0.9</v>
      </c>
      <c r="L28" s="105">
        <f>$D$28*Таблица!J27</f>
        <v>0.05399999999999999</v>
      </c>
      <c r="M28" s="105">
        <f>$D$28*Таблица!K27</f>
        <v>0.045</v>
      </c>
      <c r="N28" s="68">
        <f>$D$28*Таблица!L27</f>
        <v>45</v>
      </c>
      <c r="O28" s="134">
        <v>114</v>
      </c>
    </row>
    <row r="29" spans="1:15" ht="15">
      <c r="A29" s="141"/>
      <c r="B29" s="11" t="s">
        <v>24</v>
      </c>
      <c r="C29" s="113">
        <v>20</v>
      </c>
      <c r="D29" s="113">
        <v>20</v>
      </c>
      <c r="E29" s="143"/>
      <c r="F29" s="105">
        <f>$D$29*Таблица!D29</f>
        <v>8.2</v>
      </c>
      <c r="G29" s="105">
        <f>$D$29*Таблица!E29</f>
        <v>0.28</v>
      </c>
      <c r="H29" s="105">
        <f>$D$29*Таблица!F29</f>
        <v>0</v>
      </c>
      <c r="I29" s="105">
        <f>$D$29*Таблица!G29</f>
        <v>1.8199999999999998</v>
      </c>
      <c r="J29" s="105">
        <f>$D$29*Таблица!H29</f>
        <v>6.2</v>
      </c>
      <c r="K29" s="105">
        <f>$D$29*Таблица!I29</f>
        <v>0.16</v>
      </c>
      <c r="L29" s="105">
        <f>$D$29*Таблица!J29</f>
        <v>0.01</v>
      </c>
      <c r="M29" s="105">
        <f>$D$29*Таблица!K29</f>
        <v>0.004</v>
      </c>
      <c r="N29" s="68">
        <f>$D$29*Таблица!L29</f>
        <v>2</v>
      </c>
      <c r="O29" s="135"/>
    </row>
    <row r="30" spans="1:15" ht="15">
      <c r="A30" s="141"/>
      <c r="B30" s="11" t="s">
        <v>25</v>
      </c>
      <c r="C30" s="113">
        <v>20</v>
      </c>
      <c r="D30" s="113">
        <v>20</v>
      </c>
      <c r="E30" s="143"/>
      <c r="F30" s="105">
        <f>$D$30*Таблица!D30</f>
        <v>6.800000000000001</v>
      </c>
      <c r="G30" s="105">
        <f>$D$30*Таблица!E30</f>
        <v>0.26</v>
      </c>
      <c r="H30" s="105">
        <f>$D$30*Таблица!F30</f>
        <v>0.02</v>
      </c>
      <c r="I30" s="105">
        <f>$D$30*Таблица!G30</f>
        <v>1.6800000000000002</v>
      </c>
      <c r="J30" s="105">
        <f>$D$30*Таблица!H30</f>
        <v>10.2</v>
      </c>
      <c r="K30" s="105">
        <f>$D$30*Таблица!I30</f>
        <v>0.24</v>
      </c>
      <c r="L30" s="105">
        <f>$D$30*Таблица!J30</f>
        <v>0.011999999999999999</v>
      </c>
      <c r="M30" s="105">
        <f>$D$30*Таблица!K30</f>
        <v>0.014</v>
      </c>
      <c r="N30" s="68">
        <f>$D$30*Таблица!L30</f>
        <v>1</v>
      </c>
      <c r="O30" s="135"/>
    </row>
    <row r="31" spans="1:15" ht="15">
      <c r="A31" s="141"/>
      <c r="B31" s="11" t="s">
        <v>26</v>
      </c>
      <c r="C31" s="113">
        <v>70</v>
      </c>
      <c r="D31" s="113">
        <v>70</v>
      </c>
      <c r="E31" s="143"/>
      <c r="F31" s="105">
        <f>$D$31*Таблица!D34</f>
        <v>56</v>
      </c>
      <c r="G31" s="105">
        <f>$D$31*Таблица!E34</f>
        <v>1.4000000000000001</v>
      </c>
      <c r="H31" s="105">
        <f>$D$31*Таблица!F34</f>
        <v>0.28</v>
      </c>
      <c r="I31" s="105">
        <f>$D$31*Таблица!G34</f>
        <v>12.11</v>
      </c>
      <c r="J31" s="105">
        <f>$D$31*Таблица!H34</f>
        <v>7</v>
      </c>
      <c r="K31" s="105">
        <f>$D$31*Таблица!I34</f>
        <v>0.63</v>
      </c>
      <c r="L31" s="105">
        <f>$D$31*Таблица!J34</f>
        <v>0.08399999999999999</v>
      </c>
      <c r="M31" s="105">
        <f>$D$31*Таблица!K34</f>
        <v>0.035</v>
      </c>
      <c r="N31" s="68">
        <f>$D$31*Таблица!L34</f>
        <v>14</v>
      </c>
      <c r="O31" s="135"/>
    </row>
    <row r="32" spans="1:15" ht="15">
      <c r="A32" s="141"/>
      <c r="B32" s="11" t="s">
        <v>36</v>
      </c>
      <c r="C32" s="113">
        <v>80</v>
      </c>
      <c r="D32" s="113">
        <v>49</v>
      </c>
      <c r="E32" s="143"/>
      <c r="F32" s="105">
        <f>$D$32*Таблица!D39</f>
        <v>106.82000000000001</v>
      </c>
      <c r="G32" s="105">
        <f>$D$32*Таблица!E39</f>
        <v>9.114</v>
      </c>
      <c r="H32" s="105">
        <f>$D$32*Таблица!F39</f>
        <v>7.84</v>
      </c>
      <c r="I32" s="105">
        <f>$D$32*Таблица!G39</f>
        <v>0</v>
      </c>
      <c r="J32" s="105">
        <f>$D$32*Таблица!H39</f>
        <v>4.41</v>
      </c>
      <c r="K32" s="105">
        <f>$D$32*Таблица!I39</f>
        <v>1.274</v>
      </c>
      <c r="L32" s="105">
        <f>$D$32*Таблица!J39</f>
        <v>0.294</v>
      </c>
      <c r="M32" s="105">
        <f>$D$32*Таблица!K39</f>
        <v>0.735</v>
      </c>
      <c r="N32" s="68">
        <f>$D$32*Таблица!L39</f>
        <v>0</v>
      </c>
      <c r="O32" s="135"/>
    </row>
    <row r="33" spans="1:15" ht="30">
      <c r="A33" s="141"/>
      <c r="B33" s="11" t="s">
        <v>147</v>
      </c>
      <c r="C33" s="113">
        <v>3</v>
      </c>
      <c r="D33" s="113">
        <v>3</v>
      </c>
      <c r="E33" s="143"/>
      <c r="F33" s="105">
        <f>$D$33*Таблица!D51</f>
        <v>2.9699999999999998</v>
      </c>
      <c r="G33" s="105">
        <f>$D$33*Таблица!E51</f>
        <v>0.14400000000000002</v>
      </c>
      <c r="H33" s="105">
        <f>$D$33*Таблица!F51</f>
        <v>0</v>
      </c>
      <c r="I33" s="105">
        <f>$D$33*Таблица!G51</f>
        <v>0.5700000000000001</v>
      </c>
      <c r="J33" s="105">
        <f>$D$33*Таблица!H51</f>
        <v>0.6000000000000001</v>
      </c>
      <c r="K33" s="105">
        <f>$D$33*Таблица!I51</f>
        <v>0.06</v>
      </c>
      <c r="L33" s="105">
        <f>$D$33*Таблица!J51</f>
        <v>0.0045000000000000005</v>
      </c>
      <c r="M33" s="105">
        <f>$D$33*Таблица!K51</f>
        <v>0.51</v>
      </c>
      <c r="N33" s="68">
        <f>$D$33*Таблица!L51</f>
        <v>0.78</v>
      </c>
      <c r="O33" s="135"/>
    </row>
    <row r="34" spans="1:15" ht="15">
      <c r="A34" s="141"/>
      <c r="B34" s="11" t="s">
        <v>16</v>
      </c>
      <c r="C34" s="113">
        <v>3.8</v>
      </c>
      <c r="D34" s="113">
        <v>3.8</v>
      </c>
      <c r="E34" s="143"/>
      <c r="F34" s="105">
        <f>$D$34*Таблица!D24</f>
        <v>27.892</v>
      </c>
      <c r="G34" s="105">
        <f>$D$34*Таблица!E24</f>
        <v>0.0152</v>
      </c>
      <c r="H34" s="105">
        <f>$D$34*Таблица!F24</f>
        <v>2.983</v>
      </c>
      <c r="I34" s="105">
        <f>$D$34*Таблица!G24</f>
        <v>0.019</v>
      </c>
      <c r="J34" s="105">
        <f>$D$34*Таблица!H24</f>
        <v>0.9119999999999999</v>
      </c>
      <c r="K34" s="105">
        <f>$D$34*Таблица!I24</f>
        <v>0.076</v>
      </c>
      <c r="L34" s="105">
        <f>$D$34*Таблица!J24</f>
        <v>0.0038</v>
      </c>
      <c r="M34" s="105">
        <f>$D$34*Таблица!K24</f>
        <v>0.0038</v>
      </c>
      <c r="N34" s="68">
        <f>$D$34*Таблица!L24</f>
        <v>0</v>
      </c>
      <c r="O34" s="135"/>
    </row>
    <row r="35" spans="1:15" ht="15">
      <c r="A35" s="141"/>
      <c r="B35" s="11" t="s">
        <v>23</v>
      </c>
      <c r="C35" s="113">
        <v>4.4</v>
      </c>
      <c r="D35" s="113">
        <v>4.4</v>
      </c>
      <c r="E35" s="144"/>
      <c r="F35" s="105">
        <f>$D$35*Таблица!D26</f>
        <v>39.556000000000004</v>
      </c>
      <c r="G35" s="105">
        <f>$D$35*Таблица!E26</f>
        <v>0</v>
      </c>
      <c r="H35" s="105">
        <f>$D$35*Таблица!F26</f>
        <v>4.3956</v>
      </c>
      <c r="I35" s="105">
        <f>$D$35*Таблица!G26</f>
        <v>0</v>
      </c>
      <c r="J35" s="105">
        <f>$D$35*Таблица!H26</f>
        <v>0</v>
      </c>
      <c r="K35" s="105">
        <f>$D$35*Таблица!I26</f>
        <v>0</v>
      </c>
      <c r="L35" s="105">
        <f>$D$35*Таблица!J26</f>
        <v>0</v>
      </c>
      <c r="M35" s="105">
        <f>$D$35*Таблица!K26</f>
        <v>0</v>
      </c>
      <c r="N35" s="68">
        <f>$D$35*Таблица!L26</f>
        <v>0</v>
      </c>
      <c r="O35" s="136"/>
    </row>
    <row r="36" spans="1:15" ht="30">
      <c r="A36" s="141" t="s">
        <v>28</v>
      </c>
      <c r="B36" s="115" t="s">
        <v>29</v>
      </c>
      <c r="C36" s="113">
        <v>44</v>
      </c>
      <c r="D36" s="113">
        <v>44</v>
      </c>
      <c r="E36" s="105">
        <v>44</v>
      </c>
      <c r="F36" s="105">
        <f>$D$36*Таблица!D2</f>
        <v>115.28</v>
      </c>
      <c r="G36" s="105">
        <f>$D$36*Таблица!E2</f>
        <v>3.388</v>
      </c>
      <c r="H36" s="105">
        <f>$D$36*Таблица!F2</f>
        <v>1.3199999999999998</v>
      </c>
      <c r="I36" s="105">
        <f>$D$36*Таблица!G2</f>
        <v>21.912</v>
      </c>
      <c r="J36" s="105">
        <f>$D$36*Таблица!H2</f>
        <v>8.8</v>
      </c>
      <c r="K36" s="105">
        <f>$D$36*Таблица!I2</f>
        <v>0.39599999999999996</v>
      </c>
      <c r="L36" s="105">
        <f>$D$36*Таблица!J2</f>
        <v>0.048400000000000006</v>
      </c>
      <c r="M36" s="105">
        <f>$D$36*Таблица!K2</f>
        <v>0.0352</v>
      </c>
      <c r="N36" s="68">
        <f>$D$36*Таблица!L2</f>
        <v>0</v>
      </c>
      <c r="O36" s="11"/>
    </row>
    <row r="37" spans="1:15" ht="30">
      <c r="A37" s="141"/>
      <c r="B37" s="115" t="s">
        <v>30</v>
      </c>
      <c r="C37" s="113">
        <v>40</v>
      </c>
      <c r="D37" s="113">
        <v>40</v>
      </c>
      <c r="E37" s="105">
        <v>40</v>
      </c>
      <c r="F37" s="105">
        <f>$D$37*Таблица!D3</f>
        <v>72.4</v>
      </c>
      <c r="G37" s="105">
        <f>$D$37*Таблица!E3</f>
        <v>2.64</v>
      </c>
      <c r="H37" s="105">
        <f>$D$37*Таблица!F3</f>
        <v>0.48</v>
      </c>
      <c r="I37" s="105">
        <f>$D$37*Таблица!G3</f>
        <v>13.680000000000001</v>
      </c>
      <c r="J37" s="105">
        <f>$D$37*Таблица!H3</f>
        <v>0.8400000000000001</v>
      </c>
      <c r="K37" s="105">
        <f>$D$37*Таблица!I3</f>
        <v>0.8</v>
      </c>
      <c r="L37" s="105">
        <f>$D$37*Таблица!J3</f>
        <v>0.032</v>
      </c>
      <c r="M37" s="105">
        <f>$D$37*Таблица!K3</f>
        <v>0.02</v>
      </c>
      <c r="N37" s="68">
        <f>$D$37*Таблица!L3</f>
        <v>0</v>
      </c>
      <c r="O37" s="11"/>
    </row>
    <row r="38" spans="1:15" ht="30">
      <c r="A38" s="115" t="s">
        <v>54</v>
      </c>
      <c r="B38" s="11" t="s">
        <v>141</v>
      </c>
      <c r="C38" s="113">
        <v>190</v>
      </c>
      <c r="D38" s="113">
        <v>190</v>
      </c>
      <c r="E38" s="106">
        <v>190</v>
      </c>
      <c r="F38" s="105">
        <f>$D$38*Таблица!D54</f>
        <v>72.2</v>
      </c>
      <c r="G38" s="105">
        <f>$D$38*Таблица!E54</f>
        <v>0.9500000000000001</v>
      </c>
      <c r="H38" s="105">
        <f>$D$38*Таблица!F54</f>
        <v>0</v>
      </c>
      <c r="I38" s="105">
        <f>$D$38*Таблица!G54</f>
        <v>17.29</v>
      </c>
      <c r="J38" s="105">
        <f>$D$38*Таблица!H54</f>
        <v>15.200000000000001</v>
      </c>
      <c r="K38" s="105">
        <f>$D$38*Таблица!I54</f>
        <v>0.5700000000000001</v>
      </c>
      <c r="L38" s="105">
        <f>$D$38*Таблица!J54</f>
        <v>0.152</v>
      </c>
      <c r="M38" s="105">
        <f>$D$38*Таблица!K54</f>
        <v>0.056999999999999995</v>
      </c>
      <c r="N38" s="105">
        <f>$D$38*Таблица!L54</f>
        <v>38</v>
      </c>
      <c r="O38" s="103"/>
    </row>
    <row r="39" spans="1:15" s="10" customFormat="1" ht="14.25">
      <c r="A39" s="69" t="s">
        <v>37</v>
      </c>
      <c r="B39" s="62"/>
      <c r="C39" s="70"/>
      <c r="D39" s="70"/>
      <c r="E39" s="64">
        <f>SUM(E19:E38)</f>
        <v>654</v>
      </c>
      <c r="F39" s="71">
        <f>SUM(F19:F38)</f>
        <v>729.134</v>
      </c>
      <c r="G39" s="71">
        <f aca="true" t="shared" si="2" ref="G39:N39">SUM(G19:G38)</f>
        <v>25.8212</v>
      </c>
      <c r="H39" s="71">
        <f t="shared" si="2"/>
        <v>27.829199999999997</v>
      </c>
      <c r="I39" s="71">
        <f t="shared" si="2"/>
        <v>93.14599999999999</v>
      </c>
      <c r="J39" s="71">
        <f t="shared" si="2"/>
        <v>139.852</v>
      </c>
      <c r="K39" s="71">
        <f t="shared" si="2"/>
        <v>7.203999999999999</v>
      </c>
      <c r="L39" s="71">
        <f t="shared" si="2"/>
        <v>0.9357000000000001</v>
      </c>
      <c r="M39" s="71">
        <f t="shared" si="2"/>
        <v>1.8699999999999999</v>
      </c>
      <c r="N39" s="71">
        <f t="shared" si="2"/>
        <v>115.83</v>
      </c>
      <c r="O39" s="62"/>
    </row>
    <row r="40" spans="1:15" ht="15">
      <c r="A40" s="65" t="s">
        <v>32</v>
      </c>
      <c r="B40" s="63"/>
      <c r="C40" s="63"/>
      <c r="D40" s="63"/>
      <c r="E40" s="63"/>
      <c r="F40" s="63"/>
      <c r="G40" s="63"/>
      <c r="H40" s="63"/>
      <c r="I40" s="66"/>
      <c r="J40" s="63"/>
      <c r="K40" s="63"/>
      <c r="L40" s="63"/>
      <c r="M40" s="63"/>
      <c r="N40" s="63"/>
      <c r="O40" s="67"/>
    </row>
    <row r="41" spans="1:15" ht="15">
      <c r="A41" s="141" t="s">
        <v>161</v>
      </c>
      <c r="B41" s="11" t="s">
        <v>33</v>
      </c>
      <c r="C41" s="113">
        <v>20</v>
      </c>
      <c r="D41" s="113">
        <v>20</v>
      </c>
      <c r="E41" s="140">
        <v>200</v>
      </c>
      <c r="F41" s="105">
        <f>$D$41*Таблица!D6</f>
        <v>65.6</v>
      </c>
      <c r="G41" s="105">
        <f>$D$41*Таблица!E6</f>
        <v>2.06</v>
      </c>
      <c r="H41" s="105">
        <f>$D$41*Таблица!F6</f>
        <v>0.2</v>
      </c>
      <c r="I41" s="105">
        <f>$D$41*Таблица!G6</f>
        <v>13.580000000000002</v>
      </c>
      <c r="J41" s="105">
        <f>$D$41*Таблица!H6</f>
        <v>4</v>
      </c>
      <c r="K41" s="105">
        <f>$D$41*Таблица!I6</f>
        <v>0.45999999999999996</v>
      </c>
      <c r="L41" s="105">
        <f>$D$41*Таблица!J6</f>
        <v>0.028</v>
      </c>
      <c r="M41" s="105">
        <f>$D$41*Таблица!K6</f>
        <v>0.014</v>
      </c>
      <c r="N41" s="68">
        <f>$D$41*Таблица!L6</f>
        <v>0</v>
      </c>
      <c r="O41" s="137">
        <v>177</v>
      </c>
    </row>
    <row r="42" spans="1:15" ht="15">
      <c r="A42" s="141"/>
      <c r="B42" s="11" t="s">
        <v>18</v>
      </c>
      <c r="C42" s="113">
        <v>150</v>
      </c>
      <c r="D42" s="113">
        <v>150</v>
      </c>
      <c r="E42" s="140"/>
      <c r="F42" s="105">
        <f>$D$42*Таблица!D19</f>
        <v>78</v>
      </c>
      <c r="G42" s="105">
        <f>$D$42*Таблица!E19</f>
        <v>4.2</v>
      </c>
      <c r="H42" s="105">
        <f>$D$42*Таблица!F19</f>
        <v>3.75</v>
      </c>
      <c r="I42" s="105">
        <f>$D$42*Таблица!G19</f>
        <v>7.05</v>
      </c>
      <c r="J42" s="105">
        <f>$D$42*Таблица!H19</f>
        <v>181.5</v>
      </c>
      <c r="K42" s="105">
        <f>$D$42*Таблица!I19</f>
        <v>0.15</v>
      </c>
      <c r="L42" s="105">
        <f>$D$42*Таблица!J19</f>
        <v>0.045</v>
      </c>
      <c r="M42" s="105">
        <f>$D$42*Таблица!K19</f>
        <v>0.19499999999999998</v>
      </c>
      <c r="N42" s="68">
        <f>$D$42*Таблица!L19</f>
        <v>0.15</v>
      </c>
      <c r="O42" s="138"/>
    </row>
    <row r="43" spans="1:15" ht="15">
      <c r="A43" s="141"/>
      <c r="B43" s="11" t="s">
        <v>17</v>
      </c>
      <c r="C43" s="113">
        <v>7.6</v>
      </c>
      <c r="D43" s="113">
        <v>7.6</v>
      </c>
      <c r="E43" s="140"/>
      <c r="F43" s="105">
        <f>$D$43*Таблица!D15</f>
        <v>28.804</v>
      </c>
      <c r="G43" s="105">
        <f>$D$43*Таблица!E15</f>
        <v>0</v>
      </c>
      <c r="H43" s="105">
        <f>$D$43*Таблица!F15</f>
        <v>0</v>
      </c>
      <c r="I43" s="105">
        <f>$D$43*Таблица!G15</f>
        <v>7.5847999999999995</v>
      </c>
      <c r="J43" s="105">
        <f>$D$43*Таблица!H15</f>
        <v>0.152</v>
      </c>
      <c r="K43" s="105">
        <f>$D$43*Таблица!I15</f>
        <v>0.22799999999999998</v>
      </c>
      <c r="L43" s="105">
        <f>$D$43*Таблица!J15</f>
        <v>0</v>
      </c>
      <c r="M43" s="105">
        <f>$D$43*Таблица!K15</f>
        <v>0</v>
      </c>
      <c r="N43" s="68">
        <f>$D$43*Таблица!L15</f>
        <v>0</v>
      </c>
      <c r="O43" s="138"/>
    </row>
    <row r="44" spans="1:15" ht="15">
      <c r="A44" s="141"/>
      <c r="B44" s="11" t="s">
        <v>16</v>
      </c>
      <c r="C44" s="113">
        <v>3</v>
      </c>
      <c r="D44" s="113">
        <v>3</v>
      </c>
      <c r="E44" s="140"/>
      <c r="F44" s="105">
        <f>$D$44*Таблица!D24</f>
        <v>22.02</v>
      </c>
      <c r="G44" s="105">
        <f>$D$44*Таблица!E24</f>
        <v>0.012</v>
      </c>
      <c r="H44" s="105">
        <f>$D$44*Таблица!F24</f>
        <v>2.355</v>
      </c>
      <c r="I44" s="105">
        <f>$D$44*Таблица!G24</f>
        <v>0.015</v>
      </c>
      <c r="J44" s="105">
        <f>$D$44*Таблица!H24</f>
        <v>0.72</v>
      </c>
      <c r="K44" s="105">
        <f>$D$44*Таблица!I24</f>
        <v>0.06</v>
      </c>
      <c r="L44" s="105">
        <f>$D$44*Таблица!J24</f>
        <v>0.003</v>
      </c>
      <c r="M44" s="105">
        <f>$D$44*Таблица!K24</f>
        <v>0.003</v>
      </c>
      <c r="N44" s="68">
        <f>$D$44*Таблица!L24</f>
        <v>0</v>
      </c>
      <c r="O44" s="139"/>
    </row>
    <row r="45" spans="1:15" ht="30">
      <c r="A45" s="115" t="s">
        <v>28</v>
      </c>
      <c r="B45" s="11" t="s">
        <v>29</v>
      </c>
      <c r="C45" s="113">
        <v>10</v>
      </c>
      <c r="D45" s="113">
        <v>10</v>
      </c>
      <c r="E45" s="105">
        <v>10</v>
      </c>
      <c r="F45" s="105">
        <f>$D$45*Таблица!D2</f>
        <v>26.200000000000003</v>
      </c>
      <c r="G45" s="105">
        <f>$D$45*Таблица!E2</f>
        <v>0.77</v>
      </c>
      <c r="H45" s="105">
        <f>$D$45*Таблица!F2</f>
        <v>0.3</v>
      </c>
      <c r="I45" s="105">
        <f>$D$45*Таблица!G2</f>
        <v>4.98</v>
      </c>
      <c r="J45" s="105">
        <f>$D$45*Таблица!H2</f>
        <v>2</v>
      </c>
      <c r="K45" s="105">
        <f>$D$45*Таблица!I2</f>
        <v>0.09</v>
      </c>
      <c r="L45" s="105">
        <f>$D$45*Таблица!J2</f>
        <v>0.011000000000000001</v>
      </c>
      <c r="M45" s="105">
        <f>$D$45*Таблица!K2</f>
        <v>0.008</v>
      </c>
      <c r="N45" s="68">
        <f>$D$45*Таблица!L2</f>
        <v>0</v>
      </c>
      <c r="O45" s="11"/>
    </row>
    <row r="46" spans="1:15" ht="15">
      <c r="A46" s="141" t="s">
        <v>34</v>
      </c>
      <c r="B46" s="11" t="s">
        <v>35</v>
      </c>
      <c r="C46" s="113">
        <v>0.5</v>
      </c>
      <c r="D46" s="113">
        <v>0.5</v>
      </c>
      <c r="E46" s="140">
        <v>200</v>
      </c>
      <c r="F46" s="105">
        <f>Таблица!D60*2.5</f>
        <v>0.5</v>
      </c>
      <c r="G46" s="105">
        <f>Таблица!E60*2.5</f>
        <v>0.1</v>
      </c>
      <c r="H46" s="105">
        <f>Таблица!F60*2.5</f>
        <v>0</v>
      </c>
      <c r="I46" s="105">
        <f>Таблица!G60*2.5</f>
        <v>0.3</v>
      </c>
      <c r="J46" s="105">
        <f>Таблица!H60*2.5</f>
        <v>12.375</v>
      </c>
      <c r="K46" s="105">
        <f>Таблица!I60*2.5</f>
        <v>0</v>
      </c>
      <c r="L46" s="105">
        <f>Таблица!J60*2.5</f>
        <v>0.00175</v>
      </c>
      <c r="M46" s="105">
        <f>Таблица!K60*2.5</f>
        <v>0.0025</v>
      </c>
      <c r="N46" s="68">
        <f>Таблица!L60*2.5</f>
        <v>0</v>
      </c>
      <c r="O46" s="127">
        <v>258</v>
      </c>
    </row>
    <row r="47" spans="1:15" ht="15">
      <c r="A47" s="141"/>
      <c r="B47" s="11" t="s">
        <v>17</v>
      </c>
      <c r="C47" s="113">
        <v>11</v>
      </c>
      <c r="D47" s="113">
        <v>11</v>
      </c>
      <c r="E47" s="140"/>
      <c r="F47" s="105">
        <f>$D$47*Таблица!D15</f>
        <v>41.69</v>
      </c>
      <c r="G47" s="105">
        <f>$D$47*Таблица!E15</f>
        <v>0</v>
      </c>
      <c r="H47" s="105">
        <f>$D$47*Таблица!F15</f>
        <v>0</v>
      </c>
      <c r="I47" s="105">
        <f>$D$47*Таблица!G15</f>
        <v>10.978</v>
      </c>
      <c r="J47" s="105">
        <f>$D$47*Таблица!H15</f>
        <v>0.22</v>
      </c>
      <c r="K47" s="105">
        <f>$D$47*Таблица!I15</f>
        <v>0.32999999999999996</v>
      </c>
      <c r="L47" s="105">
        <f>$D$47*Таблица!J15</f>
        <v>0</v>
      </c>
      <c r="M47" s="105">
        <f>$D$47*Таблица!K15</f>
        <v>0</v>
      </c>
      <c r="N47" s="68">
        <f>$D$47*Таблица!L15</f>
        <v>0</v>
      </c>
      <c r="O47" s="128"/>
    </row>
    <row r="48" spans="1:15" s="10" customFormat="1" ht="14.25">
      <c r="A48" s="69" t="s">
        <v>37</v>
      </c>
      <c r="B48" s="62"/>
      <c r="C48" s="70"/>
      <c r="D48" s="70"/>
      <c r="E48" s="64">
        <f>SUM(E41:E47)</f>
        <v>410</v>
      </c>
      <c r="F48" s="71">
        <f aca="true" t="shared" si="3" ref="F48:N48">SUM(F41:F47)</f>
        <v>262.814</v>
      </c>
      <c r="G48" s="71">
        <f t="shared" si="3"/>
        <v>7.1419999999999995</v>
      </c>
      <c r="H48" s="71">
        <f t="shared" si="3"/>
        <v>6.6049999999999995</v>
      </c>
      <c r="I48" s="71">
        <f t="shared" si="3"/>
        <v>44.4878</v>
      </c>
      <c r="J48" s="71">
        <f t="shared" si="3"/>
        <v>200.96699999999998</v>
      </c>
      <c r="K48" s="71">
        <f t="shared" si="3"/>
        <v>1.3179999999999998</v>
      </c>
      <c r="L48" s="71">
        <f t="shared" si="3"/>
        <v>0.08875</v>
      </c>
      <c r="M48" s="71">
        <f t="shared" si="3"/>
        <v>0.2225</v>
      </c>
      <c r="N48" s="72">
        <f t="shared" si="3"/>
        <v>0.15</v>
      </c>
      <c r="O48" s="62"/>
    </row>
    <row r="49" spans="1:15" s="10" customFormat="1" ht="14.25">
      <c r="A49" s="69" t="s">
        <v>136</v>
      </c>
      <c r="B49" s="62"/>
      <c r="C49" s="70"/>
      <c r="D49" s="70"/>
      <c r="E49" s="64">
        <f>E14+E17+E39+E48</f>
        <v>1650</v>
      </c>
      <c r="F49" s="71">
        <f aca="true" t="shared" si="4" ref="F49:N49">F48+F39+F17+F14</f>
        <v>1382.298</v>
      </c>
      <c r="G49" s="71">
        <f t="shared" si="4"/>
        <v>44.889199999999995</v>
      </c>
      <c r="H49" s="71">
        <f t="shared" si="4"/>
        <v>49.7112</v>
      </c>
      <c r="I49" s="71">
        <f t="shared" si="4"/>
        <v>189.35179999999997</v>
      </c>
      <c r="J49" s="71">
        <f t="shared" si="4"/>
        <v>736.159</v>
      </c>
      <c r="K49" s="71">
        <f t="shared" si="4"/>
        <v>10.488999999999997</v>
      </c>
      <c r="L49" s="71">
        <f t="shared" si="4"/>
        <v>1.17315</v>
      </c>
      <c r="M49" s="71">
        <f t="shared" si="4"/>
        <v>2.6103999999999994</v>
      </c>
      <c r="N49" s="72">
        <f t="shared" si="4"/>
        <v>117.331</v>
      </c>
      <c r="O49" s="62"/>
    </row>
  </sheetData>
  <sheetProtection password="CF16" sheet="1"/>
  <mergeCells count="32">
    <mergeCell ref="B1:O1"/>
    <mergeCell ref="A3:A4"/>
    <mergeCell ref="B3:B4"/>
    <mergeCell ref="A6:A9"/>
    <mergeCell ref="E6:E9"/>
    <mergeCell ref="E10:E11"/>
    <mergeCell ref="A10:A11"/>
    <mergeCell ref="C3:C4"/>
    <mergeCell ref="D3:D4"/>
    <mergeCell ref="E3:E4"/>
    <mergeCell ref="A12:A13"/>
    <mergeCell ref="E12:E13"/>
    <mergeCell ref="A20:A27"/>
    <mergeCell ref="E20:E27"/>
    <mergeCell ref="E28:E35"/>
    <mergeCell ref="A28:A35"/>
    <mergeCell ref="O41:O44"/>
    <mergeCell ref="E46:E47"/>
    <mergeCell ref="A46:A47"/>
    <mergeCell ref="A36:A37"/>
    <mergeCell ref="A41:A44"/>
    <mergeCell ref="E41:E44"/>
    <mergeCell ref="F3:F4"/>
    <mergeCell ref="G3:I3"/>
    <mergeCell ref="J3:N3"/>
    <mergeCell ref="O46:O47"/>
    <mergeCell ref="O3:O4"/>
    <mergeCell ref="O6:O9"/>
    <mergeCell ref="O10:O11"/>
    <mergeCell ref="O12:O13"/>
    <mergeCell ref="O20:O27"/>
    <mergeCell ref="O28:O35"/>
  </mergeCells>
  <hyperlinks>
    <hyperlink ref="O10:O11" r:id="rId1" display="Тех. карты док\1.doc"/>
    <hyperlink ref="O20:O27" r:id="rId2" display="Тех. карты док\57.doc"/>
    <hyperlink ref="O46:O47" r:id="rId3" display="Тех. карты док\258.doc"/>
    <hyperlink ref="O41:O44" r:id="rId4" display="Тех. карты док\177.doc"/>
    <hyperlink ref="O12:O13" r:id="rId5" display="Тех. карты док\432 б.docx"/>
    <hyperlink ref="O19" r:id="rId6" display="Тех. карты док\4.doc"/>
    <hyperlink ref="O16" r:id="rId7" display="Тех. карты док\253.doc"/>
    <hyperlink ref="O6:O9" r:id="rId8" display="74(2)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4" r:id="rId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zoomScalePageLayoutView="0" workbookViewId="0" topLeftCell="A1">
      <pane xSplit="1" ySplit="4" topLeftCell="B4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56" sqref="Q56"/>
    </sheetView>
  </sheetViews>
  <sheetFormatPr defaultColWidth="9.140625" defaultRowHeight="15"/>
  <cols>
    <col min="1" max="1" width="16.00390625" style="82" customWidth="1"/>
    <col min="2" max="2" width="11.28125" style="73" customWidth="1"/>
    <col min="3" max="4" width="9.140625" style="74" customWidth="1"/>
    <col min="5" max="5" width="9.28125" style="75" customWidth="1"/>
    <col min="6" max="8" width="9.140625" style="74" customWidth="1"/>
    <col min="9" max="9" width="10.00390625" style="74" customWidth="1"/>
    <col min="10" max="14" width="9.140625" style="74" customWidth="1"/>
    <col min="15" max="15" width="10.57421875" style="73" customWidth="1"/>
    <col min="16" max="16384" width="9.140625" style="73" customWidth="1"/>
  </cols>
  <sheetData>
    <row r="1" spans="1:15" ht="15" customHeight="1">
      <c r="A1" s="124" t="s">
        <v>73</v>
      </c>
      <c r="B1" s="147" t="s">
        <v>150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ht="15">
      <c r="A2" s="74"/>
    </row>
    <row r="3" spans="1:15" ht="28.5" customHeight="1">
      <c r="A3" s="126" t="s">
        <v>1</v>
      </c>
      <c r="B3" s="126" t="s">
        <v>2</v>
      </c>
      <c r="C3" s="126" t="s">
        <v>3</v>
      </c>
      <c r="D3" s="126" t="s">
        <v>4</v>
      </c>
      <c r="E3" s="126" t="str">
        <f>'9 день'!E3:E4</f>
        <v>Выход блюда</v>
      </c>
      <c r="F3" s="126" t="str">
        <f>'9 день'!F3:F4</f>
        <v>Энергетическая ценность (Ккал)</v>
      </c>
      <c r="G3" s="126" t="str">
        <f>'9 день'!G3:I3</f>
        <v>Пищевые вещества (г)</v>
      </c>
      <c r="H3" s="126"/>
      <c r="I3" s="126"/>
      <c r="J3" s="126" t="str">
        <f>'9 день'!J3:N3</f>
        <v>Минеральные вещества и витамины</v>
      </c>
      <c r="K3" s="126"/>
      <c r="L3" s="126"/>
      <c r="M3" s="126"/>
      <c r="N3" s="126"/>
      <c r="O3" s="126" t="str">
        <f>'9 день'!O3:O4</f>
        <v>№ рецептуры</v>
      </c>
    </row>
    <row r="4" spans="1:15" ht="33.75" customHeight="1">
      <c r="A4" s="126"/>
      <c r="B4" s="126"/>
      <c r="C4" s="126"/>
      <c r="D4" s="126"/>
      <c r="E4" s="126"/>
      <c r="F4" s="126"/>
      <c r="G4" s="113" t="s">
        <v>11</v>
      </c>
      <c r="H4" s="113" t="s">
        <v>12</v>
      </c>
      <c r="I4" s="113" t="s">
        <v>13</v>
      </c>
      <c r="J4" s="113" t="s">
        <v>5</v>
      </c>
      <c r="K4" s="113" t="s">
        <v>6</v>
      </c>
      <c r="L4" s="113" t="s">
        <v>7</v>
      </c>
      <c r="M4" s="113" t="s">
        <v>8</v>
      </c>
      <c r="N4" s="113" t="s">
        <v>9</v>
      </c>
      <c r="O4" s="126"/>
    </row>
    <row r="5" spans="1:15" ht="15">
      <c r="A5" s="76" t="s">
        <v>14</v>
      </c>
      <c r="B5" s="77"/>
      <c r="C5" s="77"/>
      <c r="D5" s="77"/>
      <c r="E5" s="77"/>
      <c r="F5" s="77"/>
      <c r="G5" s="77"/>
      <c r="H5" s="77"/>
      <c r="I5" s="78"/>
      <c r="J5" s="77"/>
      <c r="K5" s="77"/>
      <c r="L5" s="77"/>
      <c r="M5" s="77"/>
      <c r="N5" s="77"/>
      <c r="O5" s="67"/>
    </row>
    <row r="6" spans="1:15" ht="30">
      <c r="A6" s="141" t="s">
        <v>270</v>
      </c>
      <c r="B6" s="12" t="s">
        <v>67</v>
      </c>
      <c r="C6" s="113">
        <v>24</v>
      </c>
      <c r="D6" s="113">
        <v>24</v>
      </c>
      <c r="E6" s="140">
        <v>200</v>
      </c>
      <c r="F6" s="113">
        <f>$D$6*Таблица!D10</f>
        <v>73.19999999999999</v>
      </c>
      <c r="G6" s="113">
        <f>$D$6*Таблица!E10</f>
        <v>2.64</v>
      </c>
      <c r="H6" s="113">
        <f>$D$6*Таблица!F10</f>
        <v>1.488</v>
      </c>
      <c r="I6" s="113">
        <f>$D$6*Таблица!G10</f>
        <v>12.024000000000001</v>
      </c>
      <c r="J6" s="113">
        <f>$D$6*Таблица!H10</f>
        <v>12.48</v>
      </c>
      <c r="K6" s="113">
        <f>$D$6*Таблица!I10</f>
        <v>1.8719999999999999</v>
      </c>
      <c r="L6" s="113">
        <f>$D$6*Таблица!J10</f>
        <v>0.10799999999999998</v>
      </c>
      <c r="M6" s="113">
        <f>$D$6*Таблица!K10</f>
        <v>0.024</v>
      </c>
      <c r="N6" s="68">
        <f>$D$6*Таблица!L10</f>
        <v>0</v>
      </c>
      <c r="O6" s="129">
        <v>169</v>
      </c>
    </row>
    <row r="7" spans="1:15" ht="15">
      <c r="A7" s="141"/>
      <c r="B7" s="12" t="s">
        <v>18</v>
      </c>
      <c r="C7" s="113">
        <v>200</v>
      </c>
      <c r="D7" s="113">
        <v>200</v>
      </c>
      <c r="E7" s="140"/>
      <c r="F7" s="113">
        <f>$D$7*Таблица!D19</f>
        <v>104</v>
      </c>
      <c r="G7" s="113">
        <f>$D$7*Таблица!E19</f>
        <v>5.6000000000000005</v>
      </c>
      <c r="H7" s="113">
        <f>$D$7*Таблица!F19</f>
        <v>5</v>
      </c>
      <c r="I7" s="113">
        <f>$D$7*Таблица!G19</f>
        <v>9.4</v>
      </c>
      <c r="J7" s="113">
        <f>$D$7*Таблица!H19</f>
        <v>242</v>
      </c>
      <c r="K7" s="113">
        <f>$D$7*Таблица!I19</f>
        <v>0.2</v>
      </c>
      <c r="L7" s="113">
        <f>$D$7*Таблица!J19</f>
        <v>0.06</v>
      </c>
      <c r="M7" s="113">
        <f>$D$7*Таблица!K19</f>
        <v>0.26</v>
      </c>
      <c r="N7" s="68">
        <f>$D$7*Таблица!L19</f>
        <v>0.2</v>
      </c>
      <c r="O7" s="130"/>
    </row>
    <row r="8" spans="1:15" ht="15">
      <c r="A8" s="141"/>
      <c r="B8" s="12" t="s">
        <v>17</v>
      </c>
      <c r="C8" s="113">
        <v>6</v>
      </c>
      <c r="D8" s="113">
        <v>6</v>
      </c>
      <c r="E8" s="140"/>
      <c r="F8" s="113">
        <f>$D$8*Таблица!D15</f>
        <v>22.740000000000002</v>
      </c>
      <c r="G8" s="113">
        <f>$D$8*Таблица!E15</f>
        <v>0</v>
      </c>
      <c r="H8" s="113">
        <f>$D$8*Таблица!F15</f>
        <v>0</v>
      </c>
      <c r="I8" s="113">
        <f>$D$8*Таблица!G15</f>
        <v>5.9879999999999995</v>
      </c>
      <c r="J8" s="113">
        <f>$D$8*Таблица!H15</f>
        <v>0.12</v>
      </c>
      <c r="K8" s="113">
        <f>$D$8*Таблица!I15</f>
        <v>0.18</v>
      </c>
      <c r="L8" s="113">
        <f>$D$8*Таблица!J15</f>
        <v>0</v>
      </c>
      <c r="M8" s="113">
        <f>$D$8*Таблица!K15</f>
        <v>0</v>
      </c>
      <c r="N8" s="68">
        <f>$D$8*Таблица!L15</f>
        <v>0</v>
      </c>
      <c r="O8" s="130"/>
    </row>
    <row r="9" spans="1:15" ht="15">
      <c r="A9" s="141"/>
      <c r="B9" s="12" t="s">
        <v>16</v>
      </c>
      <c r="C9" s="113">
        <v>4</v>
      </c>
      <c r="D9" s="113">
        <v>4</v>
      </c>
      <c r="E9" s="140"/>
      <c r="F9" s="113">
        <f>$D$9*Таблица!D24</f>
        <v>29.36</v>
      </c>
      <c r="G9" s="113">
        <f>$D$9*Таблица!E24</f>
        <v>0.016</v>
      </c>
      <c r="H9" s="113">
        <f>$D$9*Таблица!F24</f>
        <v>3.14</v>
      </c>
      <c r="I9" s="113">
        <f>$D$9*Таблица!G24</f>
        <v>0.02</v>
      </c>
      <c r="J9" s="113">
        <f>$D$9*Таблица!H24</f>
        <v>0.96</v>
      </c>
      <c r="K9" s="113">
        <f>$D$9*Таблица!I24</f>
        <v>0.08</v>
      </c>
      <c r="L9" s="113">
        <f>$D$9*Таблица!J24</f>
        <v>0.004</v>
      </c>
      <c r="M9" s="113">
        <f>$D$9*Таблица!K24</f>
        <v>0.004</v>
      </c>
      <c r="N9" s="68">
        <f>$D$9*Таблица!L24</f>
        <v>0</v>
      </c>
      <c r="O9" s="131"/>
    </row>
    <row r="10" spans="1:15" ht="30">
      <c r="A10" s="141" t="s">
        <v>162</v>
      </c>
      <c r="B10" s="11" t="s">
        <v>29</v>
      </c>
      <c r="C10" s="113">
        <v>20</v>
      </c>
      <c r="D10" s="113">
        <v>20</v>
      </c>
      <c r="E10" s="146" t="s">
        <v>229</v>
      </c>
      <c r="F10" s="113">
        <f>$D$10*Таблица!D2</f>
        <v>52.400000000000006</v>
      </c>
      <c r="G10" s="113">
        <f>$D$10*Таблица!E2</f>
        <v>1.54</v>
      </c>
      <c r="H10" s="113">
        <f>$D$10*Таблица!F2</f>
        <v>0.6</v>
      </c>
      <c r="I10" s="113">
        <f>$D$10*Таблица!G2</f>
        <v>9.96</v>
      </c>
      <c r="J10" s="113">
        <f>$D$10*Таблица!H2</f>
        <v>4</v>
      </c>
      <c r="K10" s="113">
        <f>$D$10*Таблица!I2</f>
        <v>0.18</v>
      </c>
      <c r="L10" s="113">
        <f>$D$10*Таблица!J2</f>
        <v>0.022000000000000002</v>
      </c>
      <c r="M10" s="113">
        <f>$D$10*Таблица!K2</f>
        <v>0.016</v>
      </c>
      <c r="N10" s="68">
        <f>$D$10*Таблица!L2</f>
        <v>0</v>
      </c>
      <c r="O10" s="127">
        <v>3</v>
      </c>
    </row>
    <row r="11" spans="1:15" ht="15">
      <c r="A11" s="141"/>
      <c r="B11" s="11" t="s">
        <v>40</v>
      </c>
      <c r="C11" s="113">
        <v>9.6</v>
      </c>
      <c r="D11" s="113">
        <v>9.6</v>
      </c>
      <c r="E11" s="146"/>
      <c r="F11" s="113">
        <f>$D$11*Таблица!D25</f>
        <v>34.56</v>
      </c>
      <c r="G11" s="113">
        <f>$D$11*Таблица!E25</f>
        <v>2.208</v>
      </c>
      <c r="H11" s="113">
        <f>$D$11*Таблица!F25</f>
        <v>2.784</v>
      </c>
      <c r="I11" s="113">
        <f>$D$11*Таблица!G25</f>
        <v>0</v>
      </c>
      <c r="J11" s="113">
        <f>$D$11*Таблица!H25</f>
        <v>182.4</v>
      </c>
      <c r="K11" s="113">
        <f>$D$11*Таблица!I25</f>
        <v>0.0576</v>
      </c>
      <c r="L11" s="113">
        <f>$D$11*Таблица!J25</f>
        <v>0.00384</v>
      </c>
      <c r="M11" s="113">
        <f>$D$11*Таблица!K25</f>
        <v>0.0288</v>
      </c>
      <c r="N11" s="68">
        <f>$D$11*Таблица!L25</f>
        <v>0.1536</v>
      </c>
      <c r="O11" s="128"/>
    </row>
    <row r="12" spans="1:15" ht="15">
      <c r="A12" s="141" t="s">
        <v>163</v>
      </c>
      <c r="B12" s="11" t="s">
        <v>51</v>
      </c>
      <c r="C12" s="113">
        <v>1.5</v>
      </c>
      <c r="D12" s="113">
        <v>1.5</v>
      </c>
      <c r="E12" s="140">
        <v>200</v>
      </c>
      <c r="F12" s="113">
        <f>$D$12*Таблица!D61</f>
        <v>5.67</v>
      </c>
      <c r="G12" s="113">
        <f>$D$12*Таблица!E61</f>
        <v>0.363</v>
      </c>
      <c r="H12" s="113">
        <f>$D$12*Таблица!F61</f>
        <v>0.26249999999999996</v>
      </c>
      <c r="I12" s="113">
        <f>$D$12*Таблица!G61</f>
        <v>0.41850000000000004</v>
      </c>
      <c r="J12" s="113">
        <f>$D$12*Таблица!H61</f>
        <v>0.27</v>
      </c>
      <c r="K12" s="113">
        <f>$D$12*Таблица!I61</f>
        <v>0.165</v>
      </c>
      <c r="L12" s="113">
        <f>$D$12*Таблица!J61</f>
        <v>0.0015</v>
      </c>
      <c r="M12" s="113">
        <f>$D$12*Таблица!K61</f>
        <v>0.0045000000000000005</v>
      </c>
      <c r="N12" s="68">
        <f>$D$12*Таблица!L61</f>
        <v>0</v>
      </c>
      <c r="O12" s="127">
        <v>264</v>
      </c>
    </row>
    <row r="13" spans="1:15" ht="15">
      <c r="A13" s="141"/>
      <c r="B13" s="11" t="s">
        <v>18</v>
      </c>
      <c r="C13" s="113">
        <v>160</v>
      </c>
      <c r="D13" s="113">
        <v>160</v>
      </c>
      <c r="E13" s="140"/>
      <c r="F13" s="113">
        <f>$D$13*Таблица!D19</f>
        <v>83.2</v>
      </c>
      <c r="G13" s="113">
        <f>$D$13*Таблица!E19</f>
        <v>4.48</v>
      </c>
      <c r="H13" s="113">
        <f>$D$13*Таблица!F19</f>
        <v>4</v>
      </c>
      <c r="I13" s="113">
        <f>$D$13*Таблица!G19</f>
        <v>7.52</v>
      </c>
      <c r="J13" s="113">
        <f>$D$13*Таблица!H19</f>
        <v>193.6</v>
      </c>
      <c r="K13" s="113">
        <f>$D$13*Таблица!I19</f>
        <v>0.16</v>
      </c>
      <c r="L13" s="113">
        <f>$D$13*Таблица!J19</f>
        <v>0.047999999999999994</v>
      </c>
      <c r="M13" s="113">
        <f>$D$13*Таблица!K19</f>
        <v>0.208</v>
      </c>
      <c r="N13" s="68">
        <f>$D$13*Таблица!L19</f>
        <v>0.16</v>
      </c>
      <c r="O13" s="133"/>
    </row>
    <row r="14" spans="1:15" ht="15">
      <c r="A14" s="141"/>
      <c r="B14" s="11" t="s">
        <v>17</v>
      </c>
      <c r="C14" s="113">
        <v>9</v>
      </c>
      <c r="D14" s="113">
        <v>9</v>
      </c>
      <c r="E14" s="140"/>
      <c r="F14" s="113">
        <f>$D$14*Таблица!D15</f>
        <v>34.11</v>
      </c>
      <c r="G14" s="113">
        <f>$D$14*Таблица!E15</f>
        <v>0</v>
      </c>
      <c r="H14" s="113">
        <f>$D$14*Таблица!F15</f>
        <v>0</v>
      </c>
      <c r="I14" s="113">
        <f>$D$14*Таблица!G15</f>
        <v>8.982</v>
      </c>
      <c r="J14" s="113">
        <f>$D$14*Таблица!H15</f>
        <v>0.18</v>
      </c>
      <c r="K14" s="113">
        <f>$D$14*Таблица!I15</f>
        <v>0.27</v>
      </c>
      <c r="L14" s="113">
        <f>$D$14*Таблица!J15</f>
        <v>0</v>
      </c>
      <c r="M14" s="113">
        <f>$D$14*Таблица!K15</f>
        <v>0</v>
      </c>
      <c r="N14" s="68">
        <f>$D$14*Таблица!L15</f>
        <v>0</v>
      </c>
      <c r="O14" s="128"/>
    </row>
    <row r="15" spans="1:15" s="79" customFormat="1" ht="14.25">
      <c r="A15" s="69" t="s">
        <v>37</v>
      </c>
      <c r="B15" s="62"/>
      <c r="C15" s="70"/>
      <c r="D15" s="70"/>
      <c r="E15" s="64">
        <f>E6+E12+27</f>
        <v>427</v>
      </c>
      <c r="F15" s="71">
        <f aca="true" t="shared" si="0" ref="F15:N15">SUM(F6:F14)</f>
        <v>439.24000000000007</v>
      </c>
      <c r="G15" s="71">
        <f t="shared" si="0"/>
        <v>16.847</v>
      </c>
      <c r="H15" s="71">
        <f t="shared" si="0"/>
        <v>17.2745</v>
      </c>
      <c r="I15" s="71">
        <f t="shared" si="0"/>
        <v>54.3125</v>
      </c>
      <c r="J15" s="71">
        <f t="shared" si="0"/>
        <v>636.01</v>
      </c>
      <c r="K15" s="71">
        <f t="shared" si="0"/>
        <v>3.1646000000000005</v>
      </c>
      <c r="L15" s="71">
        <f t="shared" si="0"/>
        <v>0.24733999999999998</v>
      </c>
      <c r="M15" s="71">
        <f t="shared" si="0"/>
        <v>0.5453</v>
      </c>
      <c r="N15" s="72">
        <f t="shared" si="0"/>
        <v>0.5136000000000001</v>
      </c>
      <c r="O15" s="62"/>
    </row>
    <row r="16" spans="1:15" ht="15">
      <c r="A16" s="65" t="s">
        <v>19</v>
      </c>
      <c r="B16" s="63"/>
      <c r="C16" s="63"/>
      <c r="D16" s="63"/>
      <c r="E16" s="63"/>
      <c r="F16" s="63"/>
      <c r="G16" s="63"/>
      <c r="H16" s="63"/>
      <c r="I16" s="66"/>
      <c r="J16" s="63"/>
      <c r="K16" s="63"/>
      <c r="L16" s="63"/>
      <c r="M16" s="63"/>
      <c r="N16" s="63"/>
      <c r="O16" s="67"/>
    </row>
    <row r="17" spans="1:15" ht="15">
      <c r="A17" s="115" t="s">
        <v>20</v>
      </c>
      <c r="B17" s="11" t="s">
        <v>38</v>
      </c>
      <c r="C17" s="113">
        <v>174</v>
      </c>
      <c r="D17" s="113">
        <v>174</v>
      </c>
      <c r="E17" s="114">
        <v>174</v>
      </c>
      <c r="F17" s="113">
        <f>$D$17*Таблица!D22</f>
        <v>88.74</v>
      </c>
      <c r="G17" s="113">
        <f>$D$17*Таблица!E22</f>
        <v>4.872</v>
      </c>
      <c r="H17" s="113">
        <f>$D$17*Таблица!F22</f>
        <v>4.3500000000000005</v>
      </c>
      <c r="I17" s="113">
        <f>$D$17*Таблица!G22</f>
        <v>7.308000000000001</v>
      </c>
      <c r="J17" s="113">
        <f>$D$17*Таблица!H22</f>
        <v>210.54</v>
      </c>
      <c r="K17" s="113">
        <f>$D$17*Таблица!I22</f>
        <v>0.17400000000000002</v>
      </c>
      <c r="L17" s="113">
        <f>$D$17*Таблица!J22</f>
        <v>0.052199999999999996</v>
      </c>
      <c r="M17" s="113">
        <f>$D$17*Таблица!K22</f>
        <v>0.22619999999999998</v>
      </c>
      <c r="N17" s="113">
        <f>$D$17*Таблица!L22</f>
        <v>0.17400000000000002</v>
      </c>
      <c r="O17" s="103"/>
    </row>
    <row r="18" spans="1:15" s="79" customFormat="1" ht="14.25">
      <c r="A18" s="69" t="s">
        <v>37</v>
      </c>
      <c r="B18" s="62"/>
      <c r="C18" s="70"/>
      <c r="D18" s="70"/>
      <c r="E18" s="64">
        <f>E17</f>
        <v>174</v>
      </c>
      <c r="F18" s="71">
        <f aca="true" t="shared" si="1" ref="F18:N18">SUM(F17)</f>
        <v>88.74</v>
      </c>
      <c r="G18" s="71">
        <f t="shared" si="1"/>
        <v>4.872</v>
      </c>
      <c r="H18" s="71">
        <f t="shared" si="1"/>
        <v>4.3500000000000005</v>
      </c>
      <c r="I18" s="71">
        <f t="shared" si="1"/>
        <v>7.308000000000001</v>
      </c>
      <c r="J18" s="71">
        <f t="shared" si="1"/>
        <v>210.54</v>
      </c>
      <c r="K18" s="71">
        <f t="shared" si="1"/>
        <v>0.17400000000000002</v>
      </c>
      <c r="L18" s="71">
        <f t="shared" si="1"/>
        <v>0.052199999999999996</v>
      </c>
      <c r="M18" s="71">
        <f t="shared" si="1"/>
        <v>0.22619999999999998</v>
      </c>
      <c r="N18" s="72">
        <f t="shared" si="1"/>
        <v>0.17400000000000002</v>
      </c>
      <c r="O18" s="62"/>
    </row>
    <row r="19" spans="1:15" ht="15">
      <c r="A19" s="65" t="s">
        <v>21</v>
      </c>
      <c r="B19" s="63"/>
      <c r="C19" s="63"/>
      <c r="D19" s="63"/>
      <c r="E19" s="63"/>
      <c r="F19" s="63"/>
      <c r="G19" s="63"/>
      <c r="H19" s="63"/>
      <c r="I19" s="66"/>
      <c r="J19" s="63"/>
      <c r="K19" s="63"/>
      <c r="L19" s="63"/>
      <c r="M19" s="63"/>
      <c r="N19" s="63"/>
      <c r="O19" s="67"/>
    </row>
    <row r="20" spans="1:15" ht="29.25" customHeight="1">
      <c r="A20" s="151" t="s">
        <v>231</v>
      </c>
      <c r="B20" s="81" t="s">
        <v>48</v>
      </c>
      <c r="C20" s="113">
        <v>76</v>
      </c>
      <c r="D20" s="113">
        <v>57</v>
      </c>
      <c r="E20" s="142">
        <v>60</v>
      </c>
      <c r="F20" s="113">
        <f>$D$20*Таблица!D32</f>
        <v>23.939999999999998</v>
      </c>
      <c r="G20" s="113">
        <f>$D$20*Таблица!E32</f>
        <v>0.855</v>
      </c>
      <c r="H20" s="113">
        <f>$D$20*Таблица!F32</f>
        <v>0.057</v>
      </c>
      <c r="I20" s="113">
        <f>$D$20*Таблица!G32</f>
        <v>5.7</v>
      </c>
      <c r="J20" s="113">
        <f>$D$20*Таблица!H32</f>
        <v>21.09</v>
      </c>
      <c r="K20" s="113">
        <f>$D$20*Таблица!I32</f>
        <v>0.798</v>
      </c>
      <c r="L20" s="113">
        <f>$D$20*Таблица!J32</f>
        <v>0.0114</v>
      </c>
      <c r="M20" s="113">
        <f>$D$20*Таблица!K32</f>
        <v>0.0228</v>
      </c>
      <c r="N20" s="113">
        <f>$D$20*Таблица!L32</f>
        <v>5.7</v>
      </c>
      <c r="O20" s="129">
        <v>17</v>
      </c>
    </row>
    <row r="21" spans="1:15" ht="29.25" customHeight="1">
      <c r="A21" s="152"/>
      <c r="B21" s="81" t="s">
        <v>23</v>
      </c>
      <c r="C21" s="113">
        <v>3</v>
      </c>
      <c r="D21" s="113">
        <v>3</v>
      </c>
      <c r="E21" s="144"/>
      <c r="F21" s="113">
        <f>$D$21*Таблица!D26</f>
        <v>26.97</v>
      </c>
      <c r="G21" s="113">
        <f>$D$21*Таблица!E26</f>
        <v>0</v>
      </c>
      <c r="H21" s="113">
        <f>$D$21*Таблица!F26</f>
        <v>2.997</v>
      </c>
      <c r="I21" s="113">
        <f>$D$21*Таблица!G26</f>
        <v>0</v>
      </c>
      <c r="J21" s="113">
        <f>$D$21*Таблица!H26</f>
        <v>0</v>
      </c>
      <c r="K21" s="113">
        <f>$D$21*Таблица!I26</f>
        <v>0</v>
      </c>
      <c r="L21" s="113">
        <f>$D$21*Таблица!J26</f>
        <v>0</v>
      </c>
      <c r="M21" s="113">
        <f>$D$21*Таблица!K26</f>
        <v>0</v>
      </c>
      <c r="N21" s="113">
        <f>$D$21*Таблица!L26</f>
        <v>0</v>
      </c>
      <c r="O21" s="131"/>
    </row>
    <row r="22" spans="1:15" ht="15" customHeight="1">
      <c r="A22" s="141" t="s">
        <v>273</v>
      </c>
      <c r="B22" s="11" t="s">
        <v>43</v>
      </c>
      <c r="C22" s="113">
        <v>20</v>
      </c>
      <c r="D22" s="113">
        <v>20</v>
      </c>
      <c r="E22" s="140">
        <v>200</v>
      </c>
      <c r="F22" s="113">
        <f>$D$22*Таблица!D4</f>
        <v>66.8</v>
      </c>
      <c r="G22" s="113">
        <f>$D$22*Таблица!E4</f>
        <v>2.06</v>
      </c>
      <c r="H22" s="113">
        <f>$D$22*Таблица!F4</f>
        <v>0.21999999999999997</v>
      </c>
      <c r="I22" s="113">
        <f>$D$22*Таблица!G4</f>
        <v>13.799999999999999</v>
      </c>
      <c r="J22" s="113">
        <f>$D$22*Таблица!H4</f>
        <v>3.5999999999999996</v>
      </c>
      <c r="K22" s="113">
        <f>$D$22*Таблица!I4</f>
        <v>0.24</v>
      </c>
      <c r="L22" s="113">
        <f>$D$22*Таблица!J4</f>
        <v>0.033999999999999996</v>
      </c>
      <c r="M22" s="113">
        <f>$D$22*Таблица!K4</f>
        <v>0.016</v>
      </c>
      <c r="N22" s="68">
        <f>$D$22*Таблица!L4</f>
        <v>0</v>
      </c>
      <c r="O22" s="129">
        <v>86</v>
      </c>
    </row>
    <row r="23" spans="1:15" ht="15">
      <c r="A23" s="141"/>
      <c r="B23" s="11" t="s">
        <v>26</v>
      </c>
      <c r="C23" s="113">
        <v>50</v>
      </c>
      <c r="D23" s="113">
        <v>50</v>
      </c>
      <c r="E23" s="140"/>
      <c r="F23" s="113">
        <f>$D$23*Таблица!D34</f>
        <v>40</v>
      </c>
      <c r="G23" s="113">
        <f>$D$23*Таблица!E34</f>
        <v>1</v>
      </c>
      <c r="H23" s="113">
        <f>$D$23*Таблица!F34</f>
        <v>0.2</v>
      </c>
      <c r="I23" s="113">
        <f>$D$23*Таблица!G34</f>
        <v>8.649999999999999</v>
      </c>
      <c r="J23" s="113">
        <f>$D$23*Таблица!H34</f>
        <v>5</v>
      </c>
      <c r="K23" s="113">
        <f>$D$23*Таблица!I34</f>
        <v>0.44999999999999996</v>
      </c>
      <c r="L23" s="113">
        <f>$D$23*Таблица!J34</f>
        <v>0.06</v>
      </c>
      <c r="M23" s="113">
        <f>$D$23*Таблица!K34</f>
        <v>0.025</v>
      </c>
      <c r="N23" s="68">
        <f>$D$23*Таблица!L34</f>
        <v>10</v>
      </c>
      <c r="O23" s="130"/>
    </row>
    <row r="24" spans="1:15" ht="15">
      <c r="A24" s="141"/>
      <c r="B24" s="11" t="s">
        <v>36</v>
      </c>
      <c r="C24" s="113">
        <v>25</v>
      </c>
      <c r="D24" s="113">
        <v>20</v>
      </c>
      <c r="E24" s="140"/>
      <c r="F24" s="113">
        <f>$D$24*Таблица!D39</f>
        <v>43.6</v>
      </c>
      <c r="G24" s="113">
        <f>$D$24*Таблица!E39</f>
        <v>3.7199999999999998</v>
      </c>
      <c r="H24" s="113">
        <f>$D$24*Таблица!F39</f>
        <v>3.2</v>
      </c>
      <c r="I24" s="113">
        <f>$D$24*Таблица!G39</f>
        <v>0</v>
      </c>
      <c r="J24" s="113">
        <f>$D$24*Таблица!H39</f>
        <v>1.7999999999999998</v>
      </c>
      <c r="K24" s="113">
        <f>$D$24*Таблица!I39</f>
        <v>0.52</v>
      </c>
      <c r="L24" s="113">
        <f>$D$24*Таблица!J39</f>
        <v>0.12</v>
      </c>
      <c r="M24" s="113">
        <f>$D$24*Таблица!K39</f>
        <v>0.3</v>
      </c>
      <c r="N24" s="113">
        <f>$D$24*Таблица!L39</f>
        <v>0</v>
      </c>
      <c r="O24" s="130"/>
    </row>
    <row r="25" spans="1:15" ht="15">
      <c r="A25" s="141"/>
      <c r="B25" s="11" t="s">
        <v>24</v>
      </c>
      <c r="C25" s="113">
        <v>20</v>
      </c>
      <c r="D25" s="113">
        <v>20</v>
      </c>
      <c r="E25" s="140"/>
      <c r="F25" s="113">
        <f>$D$25*Таблица!D29</f>
        <v>8.2</v>
      </c>
      <c r="G25" s="113">
        <f>$D$25*Таблица!E29</f>
        <v>0.28</v>
      </c>
      <c r="H25" s="113">
        <f>$D$25*Таблица!F29</f>
        <v>0</v>
      </c>
      <c r="I25" s="113">
        <f>$D$25*Таблица!G29</f>
        <v>1.8199999999999998</v>
      </c>
      <c r="J25" s="113">
        <f>$D$25*Таблица!H29</f>
        <v>6.2</v>
      </c>
      <c r="K25" s="113">
        <f>$D$25*Таблица!I29</f>
        <v>0.16</v>
      </c>
      <c r="L25" s="113">
        <f>$D$25*Таблица!J29</f>
        <v>0.01</v>
      </c>
      <c r="M25" s="113">
        <f>$D$25*Таблица!K29</f>
        <v>0.004</v>
      </c>
      <c r="N25" s="68">
        <f>$D$25*Таблица!L29</f>
        <v>2</v>
      </c>
      <c r="O25" s="130"/>
    </row>
    <row r="26" spans="1:15" ht="15">
      <c r="A26" s="141"/>
      <c r="B26" s="11" t="s">
        <v>25</v>
      </c>
      <c r="C26" s="113">
        <v>20</v>
      </c>
      <c r="D26" s="113">
        <v>20</v>
      </c>
      <c r="E26" s="140"/>
      <c r="F26" s="113">
        <f>$D$26*Таблица!D30</f>
        <v>6.800000000000001</v>
      </c>
      <c r="G26" s="113">
        <f>$D$26*Таблица!E30</f>
        <v>0.26</v>
      </c>
      <c r="H26" s="113">
        <f>$D$26*Таблица!F30</f>
        <v>0.02</v>
      </c>
      <c r="I26" s="113">
        <f>$D$26*Таблица!G30</f>
        <v>1.6800000000000002</v>
      </c>
      <c r="J26" s="113">
        <f>$D$26*Таблица!H30</f>
        <v>10.2</v>
      </c>
      <c r="K26" s="113">
        <f>$D$26*Таблица!I30</f>
        <v>0.24</v>
      </c>
      <c r="L26" s="113">
        <f>$D$26*Таблица!J30</f>
        <v>0.011999999999999999</v>
      </c>
      <c r="M26" s="113">
        <f>$D$26*Таблица!K30</f>
        <v>0.014</v>
      </c>
      <c r="N26" s="68">
        <f>$D$26*Таблица!L30</f>
        <v>1</v>
      </c>
      <c r="O26" s="130"/>
    </row>
    <row r="27" spans="1:15" ht="15">
      <c r="A27" s="141"/>
      <c r="B27" s="11" t="s">
        <v>45</v>
      </c>
      <c r="C27" s="113">
        <v>20</v>
      </c>
      <c r="D27" s="113">
        <v>20</v>
      </c>
      <c r="E27" s="140"/>
      <c r="F27" s="113">
        <f>$D$27*Таблица!D47</f>
        <v>31.400000000000002</v>
      </c>
      <c r="G27" s="113">
        <f>$D$27*Таблица!E47</f>
        <v>2.54</v>
      </c>
      <c r="H27" s="113">
        <f>$D$27*Таблица!F47</f>
        <v>2.3000000000000003</v>
      </c>
      <c r="I27" s="113">
        <f>$D$27*Таблица!G47</f>
        <v>0.14</v>
      </c>
      <c r="J27" s="113">
        <f>$D$27*Таблица!H47</f>
        <v>11</v>
      </c>
      <c r="K27" s="113">
        <f>$D$27*Таблица!I47</f>
        <v>0.54</v>
      </c>
      <c r="L27" s="113">
        <f>$D$27*Таблица!J47</f>
        <v>0.014</v>
      </c>
      <c r="M27" s="113">
        <f>$D$27*Таблица!K47</f>
        <v>0.08800000000000001</v>
      </c>
      <c r="N27" s="68">
        <f>$D$27*Таблица!L47</f>
        <v>0</v>
      </c>
      <c r="O27" s="130"/>
    </row>
    <row r="28" spans="1:15" ht="15">
      <c r="A28" s="141"/>
      <c r="B28" s="11" t="s">
        <v>146</v>
      </c>
      <c r="C28" s="113">
        <v>9</v>
      </c>
      <c r="D28" s="113">
        <v>9</v>
      </c>
      <c r="E28" s="140"/>
      <c r="F28" s="113">
        <f>$D$28*Таблица!D20</f>
        <v>18.54</v>
      </c>
      <c r="G28" s="113">
        <f>$D$28*Таблица!E20</f>
        <v>0.252</v>
      </c>
      <c r="H28" s="113">
        <f>$D$28*Таблица!F20</f>
        <v>1.8</v>
      </c>
      <c r="I28" s="113">
        <f>$D$28*Таблица!G20</f>
        <v>0.28800000000000003</v>
      </c>
      <c r="J28" s="113">
        <f>$D$28*Таблица!H20</f>
        <v>16.2</v>
      </c>
      <c r="K28" s="113">
        <f>$D$28*Таблица!I20</f>
        <v>0.018000000000000002</v>
      </c>
      <c r="L28" s="113">
        <f>$D$28*Таблица!J20</f>
        <v>0.005399999999999999</v>
      </c>
      <c r="M28" s="113">
        <f>$D$28*Таблица!K20</f>
        <v>0.018000000000000002</v>
      </c>
      <c r="N28" s="68">
        <f>$D$28*Таблица!L20</f>
        <v>0.09</v>
      </c>
      <c r="O28" s="130"/>
    </row>
    <row r="29" spans="1:15" ht="15">
      <c r="A29" s="141"/>
      <c r="B29" s="11" t="s">
        <v>16</v>
      </c>
      <c r="C29" s="113">
        <v>5</v>
      </c>
      <c r="D29" s="113">
        <v>5</v>
      </c>
      <c r="E29" s="140"/>
      <c r="F29" s="113">
        <f>$D$29*Таблица!D24</f>
        <v>36.7</v>
      </c>
      <c r="G29" s="113">
        <f>$D$29*Таблица!E24</f>
        <v>0.02</v>
      </c>
      <c r="H29" s="113">
        <f>$D$29*Таблица!F24</f>
        <v>3.9250000000000003</v>
      </c>
      <c r="I29" s="113">
        <f>$D$29*Таблица!G24</f>
        <v>0.025</v>
      </c>
      <c r="J29" s="113">
        <f>$D$29*Таблица!H24</f>
        <v>1.2</v>
      </c>
      <c r="K29" s="113">
        <f>$D$29*Таблица!I24</f>
        <v>0.1</v>
      </c>
      <c r="L29" s="113">
        <f>$D$29*Таблица!J24</f>
        <v>0.005</v>
      </c>
      <c r="M29" s="113">
        <f>$D$29*Таблица!K24</f>
        <v>0.005</v>
      </c>
      <c r="N29" s="68">
        <f>$D$29*Таблица!L24</f>
        <v>0</v>
      </c>
      <c r="O29" s="130"/>
    </row>
    <row r="30" spans="1:15" ht="15">
      <c r="A30" s="141"/>
      <c r="B30" s="11" t="s">
        <v>23</v>
      </c>
      <c r="C30" s="113">
        <v>1</v>
      </c>
      <c r="D30" s="113">
        <v>1</v>
      </c>
      <c r="E30" s="140"/>
      <c r="F30" s="113">
        <f>$D$30*Таблица!D26</f>
        <v>8.99</v>
      </c>
      <c r="G30" s="113">
        <f>$D$30*Таблица!E26</f>
        <v>0</v>
      </c>
      <c r="H30" s="113">
        <f>$D$30*Таблица!F26</f>
        <v>0.999</v>
      </c>
      <c r="I30" s="113">
        <f>$D$30*Таблица!G26</f>
        <v>0</v>
      </c>
      <c r="J30" s="113">
        <f>$D$30*Таблица!H26</f>
        <v>0</v>
      </c>
      <c r="K30" s="113">
        <f>$D$30*Таблица!I26</f>
        <v>0</v>
      </c>
      <c r="L30" s="113">
        <f>$D$30*Таблица!J26</f>
        <v>0</v>
      </c>
      <c r="M30" s="113">
        <f>$D$30*Таблица!K26</f>
        <v>0</v>
      </c>
      <c r="N30" s="68">
        <f>$D$30*Таблица!L26</f>
        <v>0</v>
      </c>
      <c r="O30" s="131"/>
    </row>
    <row r="31" spans="1:15" ht="15" customHeight="1">
      <c r="A31" s="141" t="s">
        <v>260</v>
      </c>
      <c r="B31" s="11" t="s">
        <v>42</v>
      </c>
      <c r="C31" s="113">
        <v>110</v>
      </c>
      <c r="D31" s="113">
        <v>110</v>
      </c>
      <c r="E31" s="140">
        <v>160</v>
      </c>
      <c r="F31" s="113">
        <f>$D$31*Таблица!D27</f>
        <v>29.700000000000003</v>
      </c>
      <c r="G31" s="113">
        <f>$D$31*Таблица!E27</f>
        <v>1.9799999999999998</v>
      </c>
      <c r="H31" s="113">
        <f>$D$31*Таблица!F27</f>
        <v>0.11</v>
      </c>
      <c r="I31" s="113">
        <f>$D$31*Таблица!G27</f>
        <v>5.17</v>
      </c>
      <c r="J31" s="113">
        <f>$D$31*Таблица!H27</f>
        <v>52.8</v>
      </c>
      <c r="K31" s="113">
        <f>$D$31*Таблица!I27</f>
        <v>1.1</v>
      </c>
      <c r="L31" s="113">
        <f>$D$31*Таблица!J27</f>
        <v>0.06599999999999999</v>
      </c>
      <c r="M31" s="113">
        <f>$D$31*Таблица!K27</f>
        <v>0.055</v>
      </c>
      <c r="N31" s="68">
        <f>$D$31*Таблица!L27</f>
        <v>55</v>
      </c>
      <c r="O31" s="134">
        <v>311</v>
      </c>
    </row>
    <row r="32" spans="1:15" ht="15" customHeight="1">
      <c r="A32" s="141"/>
      <c r="B32" s="11" t="s">
        <v>36</v>
      </c>
      <c r="C32" s="113">
        <v>80</v>
      </c>
      <c r="D32" s="113">
        <v>59</v>
      </c>
      <c r="E32" s="140"/>
      <c r="F32" s="113">
        <f>$D$32*Таблица!D39</f>
        <v>128.62</v>
      </c>
      <c r="G32" s="113">
        <f>$D$32*Таблица!E39</f>
        <v>10.974</v>
      </c>
      <c r="H32" s="113">
        <f>$D$32*Таблица!F39</f>
        <v>9.44</v>
      </c>
      <c r="I32" s="113">
        <f>$D$32*Таблица!G39</f>
        <v>0</v>
      </c>
      <c r="J32" s="113">
        <f>$D$32*Таблица!H39</f>
        <v>5.31</v>
      </c>
      <c r="K32" s="113">
        <f>$D$32*Таблица!I39</f>
        <v>1.534</v>
      </c>
      <c r="L32" s="113">
        <f>$D$32*Таблица!J39</f>
        <v>0.354</v>
      </c>
      <c r="M32" s="113">
        <f>$D$32*Таблица!K39</f>
        <v>0.885</v>
      </c>
      <c r="N32" s="68">
        <f>$D$32*Таблица!L39</f>
        <v>0</v>
      </c>
      <c r="O32" s="135"/>
    </row>
    <row r="33" spans="1:15" ht="15" customHeight="1">
      <c r="A33" s="141"/>
      <c r="B33" s="11" t="s">
        <v>24</v>
      </c>
      <c r="C33" s="113">
        <v>20</v>
      </c>
      <c r="D33" s="113">
        <v>20</v>
      </c>
      <c r="E33" s="140"/>
      <c r="F33" s="113">
        <f>$D$33*Таблица!D29</f>
        <v>8.2</v>
      </c>
      <c r="G33" s="113">
        <f>$D$33*Таблица!E29</f>
        <v>0.28</v>
      </c>
      <c r="H33" s="113">
        <f>$D$33*Таблица!F29</f>
        <v>0</v>
      </c>
      <c r="I33" s="113">
        <f>$D$33*Таблица!G29</f>
        <v>1.8199999999999998</v>
      </c>
      <c r="J33" s="113">
        <f>$D$33*Таблица!H29</f>
        <v>6.2</v>
      </c>
      <c r="K33" s="113">
        <f>$D$33*Таблица!I29</f>
        <v>0.16</v>
      </c>
      <c r="L33" s="113">
        <f>$D$33*Таблица!J29</f>
        <v>0.01</v>
      </c>
      <c r="M33" s="113">
        <f>$D$33*Таблица!K29</f>
        <v>0.004</v>
      </c>
      <c r="N33" s="68">
        <f>$D$33*Таблица!L29</f>
        <v>2</v>
      </c>
      <c r="O33" s="135"/>
    </row>
    <row r="34" spans="1:15" ht="15" customHeight="1">
      <c r="A34" s="141"/>
      <c r="B34" s="11" t="s">
        <v>25</v>
      </c>
      <c r="C34" s="113">
        <v>20</v>
      </c>
      <c r="D34" s="113">
        <v>20</v>
      </c>
      <c r="E34" s="140"/>
      <c r="F34" s="113">
        <f>$D$34*Таблица!D30</f>
        <v>6.800000000000001</v>
      </c>
      <c r="G34" s="113">
        <f>$D$34*Таблица!E30</f>
        <v>0.26</v>
      </c>
      <c r="H34" s="113">
        <f>$D$34*Таблица!F30</f>
        <v>0.02</v>
      </c>
      <c r="I34" s="113">
        <f>$D$34*Таблица!G30</f>
        <v>1.6800000000000002</v>
      </c>
      <c r="J34" s="113">
        <f>$D$34*Таблица!H30</f>
        <v>10.2</v>
      </c>
      <c r="K34" s="113">
        <f>$D$34*Таблица!I30</f>
        <v>0.24</v>
      </c>
      <c r="L34" s="113">
        <f>$D$34*Таблица!J30</f>
        <v>0.011999999999999999</v>
      </c>
      <c r="M34" s="113">
        <f>$D$34*Таблица!K30</f>
        <v>0.014</v>
      </c>
      <c r="N34" s="68">
        <f>$D$34*Таблица!L30</f>
        <v>1</v>
      </c>
      <c r="O34" s="135"/>
    </row>
    <row r="35" spans="1:15" ht="30">
      <c r="A35" s="141"/>
      <c r="B35" s="11" t="s">
        <v>147</v>
      </c>
      <c r="C35" s="113">
        <v>3</v>
      </c>
      <c r="D35" s="113">
        <v>3</v>
      </c>
      <c r="E35" s="140"/>
      <c r="F35" s="113">
        <f>$D$35*Таблица!D51</f>
        <v>2.9699999999999998</v>
      </c>
      <c r="G35" s="113">
        <f>$D$35*Таблица!E51</f>
        <v>0.14400000000000002</v>
      </c>
      <c r="H35" s="113">
        <f>$D$35*Таблица!F51</f>
        <v>0</v>
      </c>
      <c r="I35" s="113">
        <f>$D$35*Таблица!G51</f>
        <v>0.5700000000000001</v>
      </c>
      <c r="J35" s="113">
        <f>$D$35*Таблица!H51</f>
        <v>0.6000000000000001</v>
      </c>
      <c r="K35" s="113">
        <f>$D$35*Таблица!I51</f>
        <v>0.06</v>
      </c>
      <c r="L35" s="113">
        <f>$D$35*Таблица!J51</f>
        <v>0.0045000000000000005</v>
      </c>
      <c r="M35" s="113">
        <f>$D$35*Таблица!K51</f>
        <v>0.51</v>
      </c>
      <c r="N35" s="68">
        <f>$D$35*Таблица!L51</f>
        <v>0.78</v>
      </c>
      <c r="O35" s="135"/>
    </row>
    <row r="36" spans="1:15" ht="15">
      <c r="A36" s="141"/>
      <c r="B36" s="11" t="s">
        <v>16</v>
      </c>
      <c r="C36" s="113">
        <v>6</v>
      </c>
      <c r="D36" s="113">
        <v>6</v>
      </c>
      <c r="E36" s="140"/>
      <c r="F36" s="113">
        <f>$D$36*Таблица!D24</f>
        <v>44.04</v>
      </c>
      <c r="G36" s="113">
        <f>$D$36*Таблица!E24</f>
        <v>0.024</v>
      </c>
      <c r="H36" s="113">
        <f>$D$36*Таблица!F24</f>
        <v>4.71</v>
      </c>
      <c r="I36" s="113">
        <f>$D$36*Таблица!G24</f>
        <v>0.03</v>
      </c>
      <c r="J36" s="113">
        <f>$D$36*Таблица!H24</f>
        <v>1.44</v>
      </c>
      <c r="K36" s="113">
        <f>$D$36*Таблица!I24</f>
        <v>0.12</v>
      </c>
      <c r="L36" s="113">
        <f>$D$36*Таблица!J24</f>
        <v>0.006</v>
      </c>
      <c r="M36" s="113">
        <f>$D$36*Таблица!K24</f>
        <v>0.006</v>
      </c>
      <c r="N36" s="68">
        <f>$D$36*Таблица!L24</f>
        <v>0</v>
      </c>
      <c r="O36" s="135"/>
    </row>
    <row r="37" spans="1:15" ht="15">
      <c r="A37" s="141"/>
      <c r="B37" s="11" t="s">
        <v>23</v>
      </c>
      <c r="C37" s="113">
        <v>2.8</v>
      </c>
      <c r="D37" s="113">
        <v>2.8</v>
      </c>
      <c r="E37" s="140"/>
      <c r="F37" s="113">
        <f>$D$37*Таблица!D26</f>
        <v>25.172</v>
      </c>
      <c r="G37" s="113">
        <f>$D$37*Таблица!E26</f>
        <v>0</v>
      </c>
      <c r="H37" s="113">
        <f>$D$37*Таблица!F26</f>
        <v>2.7971999999999997</v>
      </c>
      <c r="I37" s="113">
        <f>$D$37*Таблица!G26</f>
        <v>0</v>
      </c>
      <c r="J37" s="113">
        <f>$D$37*Таблица!H26</f>
        <v>0</v>
      </c>
      <c r="K37" s="113">
        <f>$D$37*Таблица!I26</f>
        <v>0</v>
      </c>
      <c r="L37" s="113">
        <f>$D$37*Таблица!J26</f>
        <v>0</v>
      </c>
      <c r="M37" s="113">
        <f>$D$37*Таблица!K26</f>
        <v>0</v>
      </c>
      <c r="N37" s="68">
        <f>$D$37*Таблица!L26</f>
        <v>0</v>
      </c>
      <c r="O37" s="136"/>
    </row>
    <row r="38" spans="1:15" ht="30">
      <c r="A38" s="141" t="s">
        <v>28</v>
      </c>
      <c r="B38" s="11" t="s">
        <v>29</v>
      </c>
      <c r="C38" s="113">
        <v>44</v>
      </c>
      <c r="D38" s="113">
        <v>44</v>
      </c>
      <c r="E38" s="113">
        <v>33</v>
      </c>
      <c r="F38" s="113">
        <f>$D$38*Таблица!D2</f>
        <v>115.28</v>
      </c>
      <c r="G38" s="113">
        <f>$D$38*Таблица!E2</f>
        <v>3.388</v>
      </c>
      <c r="H38" s="113">
        <f>$D$38*Таблица!F2</f>
        <v>1.3199999999999998</v>
      </c>
      <c r="I38" s="113">
        <f>$D$38*Таблица!G2</f>
        <v>21.912</v>
      </c>
      <c r="J38" s="113">
        <f>$D$38*Таблица!H2</f>
        <v>8.8</v>
      </c>
      <c r="K38" s="113">
        <f>$D$38*Таблица!I2</f>
        <v>0.39599999999999996</v>
      </c>
      <c r="L38" s="113">
        <f>$D$38*Таблица!J2</f>
        <v>0.048400000000000006</v>
      </c>
      <c r="M38" s="113">
        <f>$D$38*Таблица!K2</f>
        <v>0.0352</v>
      </c>
      <c r="N38" s="68">
        <f>$D$38*Таблица!L2</f>
        <v>0</v>
      </c>
      <c r="O38" s="11"/>
    </row>
    <row r="39" spans="1:15" ht="30">
      <c r="A39" s="141"/>
      <c r="B39" s="11" t="s">
        <v>30</v>
      </c>
      <c r="C39" s="113">
        <v>40</v>
      </c>
      <c r="D39" s="113">
        <v>40</v>
      </c>
      <c r="E39" s="113">
        <v>40</v>
      </c>
      <c r="F39" s="113">
        <f>$D$39*Таблица!D3</f>
        <v>72.4</v>
      </c>
      <c r="G39" s="113">
        <f>$D$39*Таблица!E3</f>
        <v>2.64</v>
      </c>
      <c r="H39" s="113">
        <f>$D$39*Таблица!F3</f>
        <v>0.48</v>
      </c>
      <c r="I39" s="113">
        <f>$D$39*Таблица!G3</f>
        <v>13.680000000000001</v>
      </c>
      <c r="J39" s="113">
        <f>$D$39*Таблица!H3</f>
        <v>0.8400000000000001</v>
      </c>
      <c r="K39" s="113">
        <f>$D$39*Таблица!I3</f>
        <v>0.8</v>
      </c>
      <c r="L39" s="113">
        <f>$D$39*Таблица!J3</f>
        <v>0.032</v>
      </c>
      <c r="M39" s="113">
        <f>$D$39*Таблица!K3</f>
        <v>0.02</v>
      </c>
      <c r="N39" s="68">
        <f>$D$39*Таблица!L3</f>
        <v>0</v>
      </c>
      <c r="O39" s="11"/>
    </row>
    <row r="40" spans="1:15" ht="15">
      <c r="A40" s="141" t="s">
        <v>224</v>
      </c>
      <c r="B40" s="11" t="s">
        <v>137</v>
      </c>
      <c r="C40" s="113">
        <v>18</v>
      </c>
      <c r="D40" s="113">
        <v>18</v>
      </c>
      <c r="E40" s="140">
        <v>200</v>
      </c>
      <c r="F40" s="113">
        <f>$D$40*Таблица!D58</f>
        <v>42.839999999999996</v>
      </c>
      <c r="G40" s="113">
        <f>$D$40*Таблица!E58</f>
        <v>0.558</v>
      </c>
      <c r="H40" s="113">
        <f>$D$40*Таблица!F58</f>
        <v>0</v>
      </c>
      <c r="I40" s="113">
        <f>$D$40*Таблица!G58</f>
        <v>12.419999999999998</v>
      </c>
      <c r="J40" s="113">
        <f>$D$40*Таблица!H58</f>
        <v>14.4</v>
      </c>
      <c r="K40" s="113">
        <f>$D$40*Таблица!I58</f>
        <v>1.08</v>
      </c>
      <c r="L40" s="113">
        <f>$D$40*Таблица!J58</f>
        <v>0</v>
      </c>
      <c r="M40" s="113">
        <f>$D$40*Таблица!K58</f>
        <v>0</v>
      </c>
      <c r="N40" s="68">
        <f>$D$40*Таблица!L58</f>
        <v>0.010799999999999999</v>
      </c>
      <c r="O40" s="127">
        <v>268</v>
      </c>
    </row>
    <row r="41" spans="1:15" ht="15">
      <c r="A41" s="141"/>
      <c r="B41" s="11" t="s">
        <v>17</v>
      </c>
      <c r="C41" s="113">
        <v>9</v>
      </c>
      <c r="D41" s="113">
        <v>9</v>
      </c>
      <c r="E41" s="140"/>
      <c r="F41" s="113">
        <f>$D$41*Таблица!D15</f>
        <v>34.11</v>
      </c>
      <c r="G41" s="113">
        <f>$D$41*Таблица!E15</f>
        <v>0</v>
      </c>
      <c r="H41" s="113">
        <f>$D$41*Таблица!F15</f>
        <v>0</v>
      </c>
      <c r="I41" s="113">
        <f>$D$41*Таблица!G15</f>
        <v>8.982</v>
      </c>
      <c r="J41" s="113">
        <f>$D$41*Таблица!H15</f>
        <v>0.18</v>
      </c>
      <c r="K41" s="113">
        <f>$D$41*Таблица!I15</f>
        <v>0.27</v>
      </c>
      <c r="L41" s="113">
        <f>$D$41*Таблица!J15</f>
        <v>0</v>
      </c>
      <c r="M41" s="113">
        <f>$D$41*Таблица!K15</f>
        <v>0</v>
      </c>
      <c r="N41" s="68">
        <f>$D$41*Таблица!L15</f>
        <v>0</v>
      </c>
      <c r="O41" s="128"/>
    </row>
    <row r="42" spans="1:15" s="79" customFormat="1" ht="14.25">
      <c r="A42" s="69" t="s">
        <v>37</v>
      </c>
      <c r="B42" s="62"/>
      <c r="C42" s="70"/>
      <c r="D42" s="70"/>
      <c r="E42" s="64">
        <f>SUM(E20:E41)</f>
        <v>693</v>
      </c>
      <c r="F42" s="71">
        <f>SUM(F20:F41)</f>
        <v>822.072</v>
      </c>
      <c r="G42" s="71">
        <f aca="true" t="shared" si="2" ref="G42:N42">SUM(G20:G41)</f>
        <v>31.235000000000007</v>
      </c>
      <c r="H42" s="71">
        <f t="shared" si="2"/>
        <v>34.5952</v>
      </c>
      <c r="I42" s="71">
        <f t="shared" si="2"/>
        <v>98.367</v>
      </c>
      <c r="J42" s="71">
        <f t="shared" si="2"/>
        <v>177.06</v>
      </c>
      <c r="K42" s="71">
        <f t="shared" si="2"/>
        <v>8.826</v>
      </c>
      <c r="L42" s="71">
        <f t="shared" si="2"/>
        <v>0.8047</v>
      </c>
      <c r="M42" s="71">
        <f t="shared" si="2"/>
        <v>2.0220000000000002</v>
      </c>
      <c r="N42" s="71">
        <f t="shared" si="2"/>
        <v>77.5808</v>
      </c>
      <c r="O42" s="62"/>
    </row>
    <row r="43" spans="1:15" ht="15">
      <c r="A43" s="65" t="s">
        <v>32</v>
      </c>
      <c r="B43" s="63"/>
      <c r="C43" s="63"/>
      <c r="D43" s="63"/>
      <c r="E43" s="63"/>
      <c r="F43" s="63"/>
      <c r="G43" s="63"/>
      <c r="H43" s="63"/>
      <c r="I43" s="66"/>
      <c r="J43" s="63"/>
      <c r="K43" s="63"/>
      <c r="L43" s="63"/>
      <c r="M43" s="63"/>
      <c r="N43" s="63"/>
      <c r="O43" s="67"/>
    </row>
    <row r="44" spans="1:15" ht="15" customHeight="1">
      <c r="A44" s="141" t="s">
        <v>225</v>
      </c>
      <c r="B44" s="11" t="s">
        <v>43</v>
      </c>
      <c r="C44" s="113">
        <v>22</v>
      </c>
      <c r="D44" s="113">
        <v>22</v>
      </c>
      <c r="E44" s="140" t="s">
        <v>230</v>
      </c>
      <c r="F44" s="113">
        <f>$D$44*Таблица!D4</f>
        <v>73.47999999999999</v>
      </c>
      <c r="G44" s="113">
        <f>$D$44*Таблица!E4</f>
        <v>2.266</v>
      </c>
      <c r="H44" s="113">
        <f>$D$44*Таблица!F4</f>
        <v>0.242</v>
      </c>
      <c r="I44" s="113">
        <f>$D$44*Таблица!G4</f>
        <v>15.18</v>
      </c>
      <c r="J44" s="113">
        <f>$D$44*Таблица!H4</f>
        <v>3.96</v>
      </c>
      <c r="K44" s="113">
        <f>$D$44*Таблица!I4</f>
        <v>0.264</v>
      </c>
      <c r="L44" s="113">
        <f>$D$44*Таблица!J4</f>
        <v>0.037399999999999996</v>
      </c>
      <c r="M44" s="113">
        <f>$D$44*Таблица!K4</f>
        <v>0.0176</v>
      </c>
      <c r="N44" s="68">
        <f>$D$44*Таблица!L4</f>
        <v>0</v>
      </c>
      <c r="O44" s="127">
        <v>209</v>
      </c>
    </row>
    <row r="45" spans="1:15" ht="15">
      <c r="A45" s="141"/>
      <c r="B45" s="11" t="s">
        <v>45</v>
      </c>
      <c r="C45" s="113">
        <v>12</v>
      </c>
      <c r="D45" s="113">
        <v>12</v>
      </c>
      <c r="E45" s="140"/>
      <c r="F45" s="113">
        <f>$D$45*Таблица!D47</f>
        <v>18.84</v>
      </c>
      <c r="G45" s="113">
        <f>$D$45*Таблица!E47</f>
        <v>1.524</v>
      </c>
      <c r="H45" s="113">
        <f>$D$45*Таблица!F47</f>
        <v>1.3800000000000001</v>
      </c>
      <c r="I45" s="113">
        <f>$D$45*Таблица!G47</f>
        <v>0.084</v>
      </c>
      <c r="J45" s="113">
        <f>$D$45*Таблица!H47</f>
        <v>6.6000000000000005</v>
      </c>
      <c r="K45" s="113">
        <f>$D$45*Таблица!I47</f>
        <v>0.324</v>
      </c>
      <c r="L45" s="113">
        <f>$D$45*Таблица!J47</f>
        <v>0.0084</v>
      </c>
      <c r="M45" s="113">
        <f>$D$45*Таблица!K47</f>
        <v>0.0528</v>
      </c>
      <c r="N45" s="113">
        <f>$D$45*Таблица!L47</f>
        <v>0</v>
      </c>
      <c r="O45" s="133"/>
    </row>
    <row r="46" spans="1:15" ht="15">
      <c r="A46" s="141"/>
      <c r="B46" s="11" t="s">
        <v>17</v>
      </c>
      <c r="C46" s="113">
        <v>3.6</v>
      </c>
      <c r="D46" s="113">
        <v>3.6</v>
      </c>
      <c r="E46" s="140"/>
      <c r="F46" s="113">
        <f>$D$46*Таблица!D15</f>
        <v>13.644</v>
      </c>
      <c r="G46" s="113">
        <f>$D$46*Таблица!E15</f>
        <v>0</v>
      </c>
      <c r="H46" s="113">
        <f>$D$46*Таблица!F15</f>
        <v>0</v>
      </c>
      <c r="I46" s="113">
        <f>$D$46*Таблица!G15</f>
        <v>3.5928</v>
      </c>
      <c r="J46" s="113">
        <f>$D$46*Таблица!H15</f>
        <v>0.07200000000000001</v>
      </c>
      <c r="K46" s="113">
        <f>$D$46*Таблица!I15</f>
        <v>0.108</v>
      </c>
      <c r="L46" s="113">
        <f>$D$46*Таблица!J15</f>
        <v>0</v>
      </c>
      <c r="M46" s="113">
        <f>$D$46*Таблица!K15</f>
        <v>0</v>
      </c>
      <c r="N46" s="68">
        <f>$D$46*Таблица!L15</f>
        <v>0</v>
      </c>
      <c r="O46" s="133"/>
    </row>
    <row r="47" spans="1:15" ht="15">
      <c r="A47" s="141"/>
      <c r="B47" s="11" t="s">
        <v>16</v>
      </c>
      <c r="C47" s="113">
        <v>1.8</v>
      </c>
      <c r="D47" s="113">
        <v>1.8</v>
      </c>
      <c r="E47" s="140"/>
      <c r="F47" s="113">
        <f>$D$47*Таблица!D24</f>
        <v>13.212</v>
      </c>
      <c r="G47" s="113">
        <f>$D$47*Таблица!E24</f>
        <v>0.007200000000000001</v>
      </c>
      <c r="H47" s="113">
        <f>$D$47*Таблица!F24</f>
        <v>1.413</v>
      </c>
      <c r="I47" s="113">
        <f>$D$47*Таблица!G24</f>
        <v>0.009000000000000001</v>
      </c>
      <c r="J47" s="113">
        <f>$D$47*Таблица!H24</f>
        <v>0.432</v>
      </c>
      <c r="K47" s="113">
        <f>$D$47*Таблица!I24</f>
        <v>0.036000000000000004</v>
      </c>
      <c r="L47" s="113">
        <f>$D$47*Таблица!J24</f>
        <v>0.0018000000000000002</v>
      </c>
      <c r="M47" s="113">
        <f>$D$47*Таблица!K24</f>
        <v>0.0018000000000000002</v>
      </c>
      <c r="N47" s="113">
        <f>$D$47*Таблица!L24</f>
        <v>0</v>
      </c>
      <c r="O47" s="133"/>
    </row>
    <row r="48" spans="1:15" ht="15">
      <c r="A48" s="141"/>
      <c r="B48" s="11" t="s">
        <v>168</v>
      </c>
      <c r="C48" s="113">
        <v>80</v>
      </c>
      <c r="D48" s="113">
        <v>80</v>
      </c>
      <c r="E48" s="140"/>
      <c r="F48" s="113">
        <f>$D$48*Таблица!D55</f>
        <v>124.80000000000001</v>
      </c>
      <c r="G48" s="113">
        <f>$D$48*Таблица!E55</f>
        <v>13.360000000000001</v>
      </c>
      <c r="H48" s="113">
        <f>$D$48*Таблица!F55</f>
        <v>7.199999999999999</v>
      </c>
      <c r="I48" s="113">
        <f>$D$48*Таблица!G55</f>
        <v>1.04</v>
      </c>
      <c r="J48" s="113">
        <f>$D$48*Таблица!H55</f>
        <v>120</v>
      </c>
      <c r="K48" s="113">
        <f>$D$48*Таблица!I55</f>
        <v>32</v>
      </c>
      <c r="L48" s="113">
        <f>$D$48*Таблица!J55</f>
        <v>0.04</v>
      </c>
      <c r="M48" s="113">
        <f>$D$48*Таблица!K55</f>
        <v>0.24</v>
      </c>
      <c r="N48" s="68">
        <f>$D$48*Таблица!L55</f>
        <v>0.4</v>
      </c>
      <c r="O48" s="133"/>
    </row>
    <row r="49" spans="1:15" ht="30">
      <c r="A49" s="141"/>
      <c r="B49" s="11" t="s">
        <v>143</v>
      </c>
      <c r="C49" s="113">
        <v>20</v>
      </c>
      <c r="D49" s="113">
        <v>20</v>
      </c>
      <c r="E49" s="140"/>
      <c r="F49" s="113">
        <f>$D$49*Таблица!D23</f>
        <v>64</v>
      </c>
      <c r="G49" s="113">
        <f>$D$49*Таблица!E23</f>
        <v>1.44</v>
      </c>
      <c r="H49" s="113">
        <f>$D$49*Таблица!F23</f>
        <v>1.7000000000000002</v>
      </c>
      <c r="I49" s="113">
        <f>$D$49*Таблица!G23</f>
        <v>11.200000000000001</v>
      </c>
      <c r="J49" s="113">
        <f>$D$49*Таблица!H23</f>
        <v>61.4</v>
      </c>
      <c r="K49" s="113">
        <f>$D$49*Таблица!I23</f>
        <v>0.04</v>
      </c>
      <c r="L49" s="113">
        <f>$D$49*Таблица!J23</f>
        <v>0.011999999999999999</v>
      </c>
      <c r="M49" s="113">
        <f>$D$49*Таблица!K23</f>
        <v>0.04</v>
      </c>
      <c r="N49" s="68">
        <f>$D$49*Таблица!L23</f>
        <v>0.2</v>
      </c>
      <c r="O49" s="133"/>
    </row>
    <row r="50" spans="1:15" ht="15">
      <c r="A50" s="141"/>
      <c r="B50" s="11" t="s">
        <v>23</v>
      </c>
      <c r="C50" s="113">
        <v>2</v>
      </c>
      <c r="D50" s="113">
        <v>2</v>
      </c>
      <c r="E50" s="140"/>
      <c r="F50" s="113">
        <f>$D$50*Таблица!D24</f>
        <v>14.68</v>
      </c>
      <c r="G50" s="113">
        <f>$D$50*Таблица!E24</f>
        <v>0.008</v>
      </c>
      <c r="H50" s="113">
        <f>$D$50*Таблица!F24</f>
        <v>1.57</v>
      </c>
      <c r="I50" s="113">
        <f>$D$50*Таблица!G24</f>
        <v>0.01</v>
      </c>
      <c r="J50" s="113">
        <f>$D$50*Таблица!H24</f>
        <v>0.48</v>
      </c>
      <c r="K50" s="113">
        <f>$D$50*Таблица!I24</f>
        <v>0.04</v>
      </c>
      <c r="L50" s="113">
        <f>$D$50*Таблица!J24</f>
        <v>0.002</v>
      </c>
      <c r="M50" s="113">
        <f>$D$50*Таблица!K24</f>
        <v>0.002</v>
      </c>
      <c r="N50" s="68">
        <f>$D$50*Таблица!L24</f>
        <v>0</v>
      </c>
      <c r="O50" s="128"/>
    </row>
    <row r="51" spans="1:15" ht="15">
      <c r="A51" s="141" t="s">
        <v>34</v>
      </c>
      <c r="B51" s="11" t="s">
        <v>35</v>
      </c>
      <c r="C51" s="113">
        <v>0.5</v>
      </c>
      <c r="D51" s="113">
        <v>0.5</v>
      </c>
      <c r="E51" s="140">
        <v>200</v>
      </c>
      <c r="F51" s="113">
        <f>Таблица!D60*2.5</f>
        <v>0.5</v>
      </c>
      <c r="G51" s="113">
        <f>Таблица!E60*2.5</f>
        <v>0.1</v>
      </c>
      <c r="H51" s="113">
        <f>Таблица!F60*2.5</f>
        <v>0</v>
      </c>
      <c r="I51" s="113">
        <f>Таблица!G60*2.5</f>
        <v>0.3</v>
      </c>
      <c r="J51" s="113">
        <f>Таблица!H60*2.5</f>
        <v>12.375</v>
      </c>
      <c r="K51" s="113">
        <f>Таблица!I60*2.5</f>
        <v>0</v>
      </c>
      <c r="L51" s="113">
        <f>Таблица!J60*2.5</f>
        <v>0.00175</v>
      </c>
      <c r="M51" s="113">
        <f>Таблица!K60*2.5</f>
        <v>0.0025</v>
      </c>
      <c r="N51" s="68">
        <f>Таблица!L60*2.5</f>
        <v>0</v>
      </c>
      <c r="O51" s="127">
        <v>258</v>
      </c>
    </row>
    <row r="52" spans="1:15" ht="15">
      <c r="A52" s="141"/>
      <c r="B52" s="11" t="s">
        <v>17</v>
      </c>
      <c r="C52" s="113">
        <v>10</v>
      </c>
      <c r="D52" s="113">
        <v>10</v>
      </c>
      <c r="E52" s="140"/>
      <c r="F52" s="113">
        <f>$D$52*Таблица!D15</f>
        <v>37.9</v>
      </c>
      <c r="G52" s="113">
        <f>$D$52*Таблица!E15</f>
        <v>0</v>
      </c>
      <c r="H52" s="113">
        <f>$D$52*Таблица!F15</f>
        <v>0</v>
      </c>
      <c r="I52" s="113">
        <f>$D$52*Таблица!G15</f>
        <v>9.98</v>
      </c>
      <c r="J52" s="113">
        <f>$D$52*Таблица!H15</f>
        <v>0.2</v>
      </c>
      <c r="K52" s="113">
        <f>$D$52*Таблица!I15</f>
        <v>0.3</v>
      </c>
      <c r="L52" s="113">
        <f>$D$52*Таблица!J15</f>
        <v>0</v>
      </c>
      <c r="M52" s="113">
        <f>$D$52*Таблица!K15</f>
        <v>0</v>
      </c>
      <c r="N52" s="68">
        <f>$D$52*Таблица!L15</f>
        <v>0</v>
      </c>
      <c r="O52" s="128"/>
    </row>
    <row r="53" spans="1:15" ht="15">
      <c r="A53" s="115" t="s">
        <v>236</v>
      </c>
      <c r="B53" s="11" t="s">
        <v>237</v>
      </c>
      <c r="C53" s="113">
        <v>182</v>
      </c>
      <c r="D53" s="113">
        <v>160</v>
      </c>
      <c r="E53" s="114">
        <v>182</v>
      </c>
      <c r="F53" s="113">
        <f>$D$53*Таблица!D35</f>
        <v>72</v>
      </c>
      <c r="G53" s="113">
        <f>$D$53*Таблица!E35</f>
        <v>0.64</v>
      </c>
      <c r="H53" s="113">
        <f>$D$53*Таблица!F35</f>
        <v>0.64</v>
      </c>
      <c r="I53" s="113">
        <f>$D$53*Таблица!G35</f>
        <v>15.68</v>
      </c>
      <c r="J53" s="113">
        <f>$D$53*Таблица!H35</f>
        <v>25.6</v>
      </c>
      <c r="K53" s="113">
        <f>$D$53*Таблица!I35</f>
        <v>3.5199999999999996</v>
      </c>
      <c r="L53" s="113">
        <f>$D$53*Таблица!J35</f>
        <v>0.016</v>
      </c>
      <c r="M53" s="113">
        <f>$D$53*Таблица!K35</f>
        <v>0.047999999999999994</v>
      </c>
      <c r="N53" s="113">
        <f>$D$53*Таблица!L35</f>
        <v>2.08</v>
      </c>
      <c r="O53" s="117"/>
    </row>
    <row r="54" spans="1:15" s="79" customFormat="1" ht="14.25">
      <c r="A54" s="69" t="s">
        <v>37</v>
      </c>
      <c r="B54" s="62"/>
      <c r="C54" s="70"/>
      <c r="D54" s="70"/>
      <c r="E54" s="64">
        <f>E51+E53+130</f>
        <v>512</v>
      </c>
      <c r="F54" s="71">
        <f>SUM(F44:F53)</f>
        <v>433.056</v>
      </c>
      <c r="G54" s="71">
        <f aca="true" t="shared" si="3" ref="G54:N54">SUM(G44:G53)</f>
        <v>19.345200000000006</v>
      </c>
      <c r="H54" s="71">
        <f t="shared" si="3"/>
        <v>14.145</v>
      </c>
      <c r="I54" s="71">
        <f t="shared" si="3"/>
        <v>57.07580000000001</v>
      </c>
      <c r="J54" s="71">
        <f t="shared" si="3"/>
        <v>231.11899999999997</v>
      </c>
      <c r="K54" s="71">
        <f t="shared" si="3"/>
        <v>36.63199999999999</v>
      </c>
      <c r="L54" s="71">
        <f t="shared" si="3"/>
        <v>0.11935</v>
      </c>
      <c r="M54" s="71">
        <f t="shared" si="3"/>
        <v>0.40469999999999995</v>
      </c>
      <c r="N54" s="71">
        <f t="shared" si="3"/>
        <v>2.68</v>
      </c>
      <c r="O54" s="62"/>
    </row>
    <row r="55" spans="1:15" s="79" customFormat="1" ht="14.25">
      <c r="A55" s="69" t="s">
        <v>136</v>
      </c>
      <c r="B55" s="62"/>
      <c r="C55" s="70"/>
      <c r="D55" s="70"/>
      <c r="E55" s="64">
        <f>E15+E18+E42+E54</f>
        <v>1806</v>
      </c>
      <c r="F55" s="71">
        <f aca="true" t="shared" si="4" ref="F55:N55">F54+F42+F18+F15</f>
        <v>1783.108</v>
      </c>
      <c r="G55" s="71">
        <f t="shared" si="4"/>
        <v>72.29920000000001</v>
      </c>
      <c r="H55" s="71">
        <f t="shared" si="4"/>
        <v>70.3647</v>
      </c>
      <c r="I55" s="71">
        <f t="shared" si="4"/>
        <v>217.0633</v>
      </c>
      <c r="J55" s="71">
        <f t="shared" si="4"/>
        <v>1254.7289999999998</v>
      </c>
      <c r="K55" s="71">
        <f t="shared" si="4"/>
        <v>48.79659999999999</v>
      </c>
      <c r="L55" s="71">
        <f t="shared" si="4"/>
        <v>1.22359</v>
      </c>
      <c r="M55" s="71">
        <f t="shared" si="4"/>
        <v>3.1982000000000004</v>
      </c>
      <c r="N55" s="72">
        <f t="shared" si="4"/>
        <v>80.9484</v>
      </c>
      <c r="O55" s="62"/>
    </row>
  </sheetData>
  <sheetProtection password="CF16" sheet="1"/>
  <mergeCells count="38">
    <mergeCell ref="A6:A9"/>
    <mergeCell ref="E6:E9"/>
    <mergeCell ref="A10:A11"/>
    <mergeCell ref="E10:E11"/>
    <mergeCell ref="A12:A14"/>
    <mergeCell ref="E12:E14"/>
    <mergeCell ref="B1:O1"/>
    <mergeCell ref="A3:A4"/>
    <mergeCell ref="B3:B4"/>
    <mergeCell ref="C3:C4"/>
    <mergeCell ref="O31:O37"/>
    <mergeCell ref="A22:A30"/>
    <mergeCell ref="E22:E30"/>
    <mergeCell ref="A20:A21"/>
    <mergeCell ref="E20:E21"/>
    <mergeCell ref="O20:O21"/>
    <mergeCell ref="A44:A50"/>
    <mergeCell ref="E44:E50"/>
    <mergeCell ref="A51:A52"/>
    <mergeCell ref="E51:E52"/>
    <mergeCell ref="A31:A37"/>
    <mergeCell ref="E31:E37"/>
    <mergeCell ref="A40:A41"/>
    <mergeCell ref="E40:E41"/>
    <mergeCell ref="A38:A39"/>
    <mergeCell ref="D3:D4"/>
    <mergeCell ref="E3:E4"/>
    <mergeCell ref="F3:F4"/>
    <mergeCell ref="G3:I3"/>
    <mergeCell ref="J3:N3"/>
    <mergeCell ref="O3:O4"/>
    <mergeCell ref="O40:O41"/>
    <mergeCell ref="O44:O50"/>
    <mergeCell ref="O51:O52"/>
    <mergeCell ref="O6:O9"/>
    <mergeCell ref="O10:O11"/>
    <mergeCell ref="O12:O14"/>
    <mergeCell ref="O22:O30"/>
  </mergeCells>
  <hyperlinks>
    <hyperlink ref="O10:O11" r:id="rId1" display="Тех. карты док\3.doc"/>
    <hyperlink ref="O12:O14" r:id="rId2" display="Тех. карты док\264.doc"/>
    <hyperlink ref="O40:O41" r:id="rId3" display="Тех. карты док\268.doc"/>
    <hyperlink ref="O44:O50" r:id="rId4" display="Тех. карты док\209.doc"/>
    <hyperlink ref="O51:O52" r:id="rId5" display="Тех. карты док\258.doc"/>
    <hyperlink ref="O22:O30" r:id="rId6" display="Тех. карты\86 б.jpg"/>
    <hyperlink ref="O6:O9" r:id="rId7" display="Тех. карты док\169.doc"/>
    <hyperlink ref="O20:O21" r:id="rId8" display="Тех. карты док\17.docx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4" r:id="rId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72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C6" sqref="C6"/>
    </sheetView>
  </sheetViews>
  <sheetFormatPr defaultColWidth="9.140625" defaultRowHeight="15"/>
  <cols>
    <col min="1" max="1" width="4.140625" style="1" customWidth="1"/>
    <col min="2" max="2" width="22.28125" style="5" customWidth="1"/>
    <col min="3" max="3" width="21.421875" style="5" customWidth="1"/>
    <col min="4" max="6" width="9.140625" style="2" customWidth="1"/>
    <col min="7" max="7" width="10.00390625" style="2" customWidth="1"/>
    <col min="8" max="12" width="9.140625" style="2" customWidth="1"/>
    <col min="13" max="16384" width="9.140625" style="1" customWidth="1"/>
  </cols>
  <sheetData>
    <row r="1" spans="1:12" ht="16.5" customHeight="1">
      <c r="A1" s="105" t="s">
        <v>74</v>
      </c>
      <c r="B1" s="105" t="s">
        <v>75</v>
      </c>
      <c r="C1" s="105" t="s">
        <v>179</v>
      </c>
      <c r="D1" s="105" t="s">
        <v>10</v>
      </c>
      <c r="E1" s="105" t="s">
        <v>11</v>
      </c>
      <c r="F1" s="105" t="s">
        <v>12</v>
      </c>
      <c r="G1" s="105" t="s">
        <v>13</v>
      </c>
      <c r="H1" s="105" t="s">
        <v>5</v>
      </c>
      <c r="I1" s="105" t="s">
        <v>6</v>
      </c>
      <c r="J1" s="105" t="s">
        <v>7</v>
      </c>
      <c r="K1" s="105" t="s">
        <v>8</v>
      </c>
      <c r="L1" s="105" t="s">
        <v>9</v>
      </c>
    </row>
    <row r="2" spans="1:12" ht="15">
      <c r="A2" s="11">
        <v>1</v>
      </c>
      <c r="B2" s="109" t="s">
        <v>76</v>
      </c>
      <c r="C2" s="109" t="s">
        <v>29</v>
      </c>
      <c r="D2" s="105">
        <v>2.62</v>
      </c>
      <c r="E2" s="105">
        <v>0.077</v>
      </c>
      <c r="F2" s="105">
        <v>0.03</v>
      </c>
      <c r="G2" s="105">
        <v>0.498</v>
      </c>
      <c r="H2" s="105">
        <v>0.2</v>
      </c>
      <c r="I2" s="105">
        <v>0.009</v>
      </c>
      <c r="J2" s="105">
        <v>0.0011</v>
      </c>
      <c r="K2" s="105">
        <v>0.0008</v>
      </c>
      <c r="L2" s="105">
        <v>0</v>
      </c>
    </row>
    <row r="3" spans="1:12" ht="15">
      <c r="A3" s="11">
        <f>A2+1</f>
        <v>2</v>
      </c>
      <c r="B3" s="109" t="s">
        <v>77</v>
      </c>
      <c r="C3" s="109" t="s">
        <v>30</v>
      </c>
      <c r="D3" s="105">
        <v>1.81</v>
      </c>
      <c r="E3" s="105">
        <v>0.066</v>
      </c>
      <c r="F3" s="105">
        <v>0.012</v>
      </c>
      <c r="G3" s="105">
        <v>0.342</v>
      </c>
      <c r="H3" s="105">
        <v>0.021</v>
      </c>
      <c r="I3" s="105">
        <v>0.02</v>
      </c>
      <c r="J3" s="105">
        <v>0.0008</v>
      </c>
      <c r="K3" s="105">
        <v>0.0005</v>
      </c>
      <c r="L3" s="105">
        <v>0</v>
      </c>
    </row>
    <row r="4" spans="1:12" ht="15">
      <c r="A4" s="11">
        <f aca="true" t="shared" si="0" ref="A4:A64">A3+1</f>
        <v>3</v>
      </c>
      <c r="B4" s="109" t="s">
        <v>78</v>
      </c>
      <c r="C4" s="109" t="s">
        <v>43</v>
      </c>
      <c r="D4" s="105">
        <v>3.34</v>
      </c>
      <c r="E4" s="105">
        <v>0.103</v>
      </c>
      <c r="F4" s="105">
        <v>0.011</v>
      </c>
      <c r="G4" s="105">
        <v>0.69</v>
      </c>
      <c r="H4" s="105">
        <v>0.18</v>
      </c>
      <c r="I4" s="105">
        <v>0.012</v>
      </c>
      <c r="J4" s="105">
        <v>0.0017</v>
      </c>
      <c r="K4" s="105">
        <v>0.0008</v>
      </c>
      <c r="L4" s="105">
        <v>0</v>
      </c>
    </row>
    <row r="5" spans="1:12" ht="15">
      <c r="A5" s="11">
        <f t="shared" si="0"/>
        <v>4</v>
      </c>
      <c r="B5" s="109" t="s">
        <v>79</v>
      </c>
      <c r="C5" s="109" t="s">
        <v>264</v>
      </c>
      <c r="D5" s="105">
        <v>3.24</v>
      </c>
      <c r="E5" s="105">
        <v>0.093</v>
      </c>
      <c r="F5" s="105">
        <v>0.011</v>
      </c>
      <c r="G5" s="105">
        <v>0.737</v>
      </c>
      <c r="H5" s="105">
        <v>0.38</v>
      </c>
      <c r="I5" s="105">
        <v>0.033</v>
      </c>
      <c r="J5" s="105">
        <v>0.0012</v>
      </c>
      <c r="K5" s="105">
        <v>0.0006</v>
      </c>
      <c r="L5" s="105">
        <v>0</v>
      </c>
    </row>
    <row r="6" spans="1:12" ht="15">
      <c r="A6" s="11">
        <f t="shared" si="0"/>
        <v>5</v>
      </c>
      <c r="B6" s="109" t="s">
        <v>80</v>
      </c>
      <c r="C6" s="109" t="s">
        <v>33</v>
      </c>
      <c r="D6" s="105">
        <v>3.28</v>
      </c>
      <c r="E6" s="105">
        <v>0.103</v>
      </c>
      <c r="F6" s="105">
        <v>0.01</v>
      </c>
      <c r="G6" s="105">
        <v>0.679</v>
      </c>
      <c r="H6" s="105">
        <v>0.2</v>
      </c>
      <c r="I6" s="105">
        <v>0.023</v>
      </c>
      <c r="J6" s="105">
        <v>0.0014</v>
      </c>
      <c r="K6" s="105">
        <v>0.0007</v>
      </c>
      <c r="L6" s="105">
        <v>0</v>
      </c>
    </row>
    <row r="7" spans="1:12" ht="15">
      <c r="A7" s="11">
        <f t="shared" si="0"/>
        <v>6</v>
      </c>
      <c r="B7" s="109" t="s">
        <v>81</v>
      </c>
      <c r="C7" s="109" t="s">
        <v>27</v>
      </c>
      <c r="D7" s="105">
        <v>3.35</v>
      </c>
      <c r="E7" s="105">
        <v>0.126</v>
      </c>
      <c r="F7" s="105">
        <v>0.033</v>
      </c>
      <c r="G7" s="105">
        <v>0.621</v>
      </c>
      <c r="H7" s="105">
        <v>0.7</v>
      </c>
      <c r="I7" s="105">
        <v>0.08</v>
      </c>
      <c r="J7" s="105">
        <v>0.0053</v>
      </c>
      <c r="K7" s="105">
        <v>0.002</v>
      </c>
      <c r="L7" s="105">
        <v>0</v>
      </c>
    </row>
    <row r="8" spans="1:12" ht="15">
      <c r="A8" s="11">
        <f t="shared" si="0"/>
        <v>7</v>
      </c>
      <c r="B8" s="109" t="s">
        <v>82</v>
      </c>
      <c r="C8" s="109" t="s">
        <v>15</v>
      </c>
      <c r="D8" s="105">
        <v>3.3</v>
      </c>
      <c r="E8" s="105">
        <v>0.07</v>
      </c>
      <c r="F8" s="105">
        <v>0.01</v>
      </c>
      <c r="G8" s="105">
        <v>0.714</v>
      </c>
      <c r="H8" s="105">
        <v>0.24</v>
      </c>
      <c r="I8" s="105">
        <v>0.018</v>
      </c>
      <c r="J8" s="105">
        <v>0.0008</v>
      </c>
      <c r="K8" s="105">
        <v>0.0004</v>
      </c>
      <c r="L8" s="105">
        <v>0</v>
      </c>
    </row>
    <row r="9" spans="1:12" ht="15">
      <c r="A9" s="11">
        <f t="shared" si="0"/>
        <v>8</v>
      </c>
      <c r="B9" s="109" t="s">
        <v>83</v>
      </c>
      <c r="C9" s="109" t="s">
        <v>22</v>
      </c>
      <c r="D9" s="105">
        <v>3.48</v>
      </c>
      <c r="E9" s="105">
        <v>0.115</v>
      </c>
      <c r="F9" s="105">
        <v>0.033</v>
      </c>
      <c r="G9" s="105">
        <v>0.665</v>
      </c>
      <c r="H9" s="105">
        <v>0.27</v>
      </c>
      <c r="I9" s="105">
        <v>0.07</v>
      </c>
      <c r="J9" s="105">
        <v>0.0062</v>
      </c>
      <c r="K9" s="105">
        <v>0.0004</v>
      </c>
      <c r="L9" s="105">
        <v>0</v>
      </c>
    </row>
    <row r="10" spans="1:12" ht="15">
      <c r="A10" s="11">
        <f t="shared" si="0"/>
        <v>9</v>
      </c>
      <c r="B10" s="109" t="s">
        <v>84</v>
      </c>
      <c r="C10" s="109" t="s">
        <v>67</v>
      </c>
      <c r="D10" s="105">
        <v>3.05</v>
      </c>
      <c r="E10" s="105">
        <v>0.11</v>
      </c>
      <c r="F10" s="105">
        <v>0.062</v>
      </c>
      <c r="G10" s="105">
        <v>0.501</v>
      </c>
      <c r="H10" s="105">
        <v>0.52</v>
      </c>
      <c r="I10" s="105">
        <v>0.078</v>
      </c>
      <c r="J10" s="105">
        <v>0.0045</v>
      </c>
      <c r="K10" s="105">
        <v>0.001</v>
      </c>
      <c r="L10" s="105">
        <v>0</v>
      </c>
    </row>
    <row r="11" spans="1:12" ht="15">
      <c r="A11" s="11">
        <f t="shared" si="0"/>
        <v>10</v>
      </c>
      <c r="B11" s="109" t="s">
        <v>85</v>
      </c>
      <c r="C11" s="109" t="s">
        <v>53</v>
      </c>
      <c r="D11" s="105">
        <v>3.43</v>
      </c>
      <c r="E11" s="105">
        <v>0.127</v>
      </c>
      <c r="F11" s="105">
        <v>0.011</v>
      </c>
      <c r="G11" s="105">
        <v>0.706</v>
      </c>
      <c r="H11" s="105">
        <v>0</v>
      </c>
      <c r="I11" s="105">
        <v>0.064</v>
      </c>
      <c r="J11" s="105">
        <v>0.003</v>
      </c>
      <c r="K11" s="105">
        <v>0.001</v>
      </c>
      <c r="L11" s="105">
        <v>0</v>
      </c>
    </row>
    <row r="12" spans="1:12" ht="15">
      <c r="A12" s="11">
        <f t="shared" si="0"/>
        <v>11</v>
      </c>
      <c r="B12" s="109" t="s">
        <v>86</v>
      </c>
      <c r="C12" s="109" t="s">
        <v>62</v>
      </c>
      <c r="D12" s="105">
        <v>3.37</v>
      </c>
      <c r="E12" s="105">
        <v>0.23</v>
      </c>
      <c r="F12" s="105">
        <v>0.016</v>
      </c>
      <c r="G12" s="105">
        <v>0.577</v>
      </c>
      <c r="H12" s="105">
        <v>0.08</v>
      </c>
      <c r="I12" s="105">
        <v>0.07</v>
      </c>
      <c r="J12" s="105">
        <v>0.009</v>
      </c>
      <c r="K12" s="105">
        <v>0.0018</v>
      </c>
      <c r="L12" s="105">
        <v>0</v>
      </c>
    </row>
    <row r="13" spans="1:12" ht="15">
      <c r="A13" s="11">
        <f t="shared" si="0"/>
        <v>12</v>
      </c>
      <c r="B13" s="109" t="s">
        <v>87</v>
      </c>
      <c r="C13" s="109"/>
      <c r="D13" s="105">
        <v>3.03</v>
      </c>
      <c r="E13" s="105">
        <v>0.192</v>
      </c>
      <c r="F13" s="105">
        <v>0.019</v>
      </c>
      <c r="G13" s="105">
        <v>0.503</v>
      </c>
      <c r="H13" s="105">
        <v>1.5</v>
      </c>
      <c r="I13" s="105">
        <v>0.124</v>
      </c>
      <c r="J13" s="105">
        <v>0.005</v>
      </c>
      <c r="K13" s="105">
        <v>0.0018</v>
      </c>
      <c r="L13" s="105">
        <v>0</v>
      </c>
    </row>
    <row r="14" spans="1:12" ht="15">
      <c r="A14" s="11">
        <f t="shared" si="0"/>
        <v>13</v>
      </c>
      <c r="B14" s="109" t="s">
        <v>88</v>
      </c>
      <c r="C14" s="109" t="s">
        <v>59</v>
      </c>
      <c r="D14" s="105">
        <v>3.35</v>
      </c>
      <c r="E14" s="105">
        <v>0.107</v>
      </c>
      <c r="F14" s="105">
        <v>0.013</v>
      </c>
      <c r="G14" s="105">
        <v>0.684</v>
      </c>
      <c r="H14" s="105">
        <v>0.18</v>
      </c>
      <c r="I14" s="105">
        <v>0.042</v>
      </c>
      <c r="J14" s="105">
        <v>0.0017</v>
      </c>
      <c r="K14" s="105">
        <v>0.0008</v>
      </c>
      <c r="L14" s="105">
        <v>0</v>
      </c>
    </row>
    <row r="15" spans="1:12" ht="15">
      <c r="A15" s="11">
        <f t="shared" si="0"/>
        <v>14</v>
      </c>
      <c r="B15" s="109" t="s">
        <v>89</v>
      </c>
      <c r="C15" s="109" t="s">
        <v>17</v>
      </c>
      <c r="D15" s="105">
        <v>3.79</v>
      </c>
      <c r="E15" s="105">
        <v>0</v>
      </c>
      <c r="F15" s="105">
        <v>0</v>
      </c>
      <c r="G15" s="105">
        <v>0.998</v>
      </c>
      <c r="H15" s="105">
        <v>0.02</v>
      </c>
      <c r="I15" s="105">
        <v>0.03</v>
      </c>
      <c r="J15" s="105">
        <v>0</v>
      </c>
      <c r="K15" s="105">
        <v>0</v>
      </c>
      <c r="L15" s="105">
        <v>0</v>
      </c>
    </row>
    <row r="16" spans="1:12" ht="15">
      <c r="A16" s="11">
        <f t="shared" si="0"/>
        <v>15</v>
      </c>
      <c r="B16" s="109" t="s">
        <v>90</v>
      </c>
      <c r="C16" s="109"/>
      <c r="D16" s="105">
        <v>5.47</v>
      </c>
      <c r="E16" s="105">
        <v>0.069</v>
      </c>
      <c r="F16" s="105">
        <v>0.357</v>
      </c>
      <c r="G16" s="105">
        <v>0.524</v>
      </c>
      <c r="H16" s="105">
        <v>1.87</v>
      </c>
      <c r="I16" s="105">
        <v>0.018</v>
      </c>
      <c r="J16" s="105">
        <v>0.0005</v>
      </c>
      <c r="K16" s="105">
        <v>0.0026</v>
      </c>
      <c r="L16" s="105">
        <v>0</v>
      </c>
    </row>
    <row r="17" spans="1:12" ht="15">
      <c r="A17" s="11">
        <f t="shared" si="0"/>
        <v>16</v>
      </c>
      <c r="B17" s="109" t="s">
        <v>49</v>
      </c>
      <c r="C17" s="109" t="s">
        <v>50</v>
      </c>
      <c r="D17" s="105">
        <v>4</v>
      </c>
      <c r="E17" s="105">
        <v>0.08</v>
      </c>
      <c r="F17" s="105">
        <v>0.09</v>
      </c>
      <c r="G17" s="105">
        <v>0.7</v>
      </c>
      <c r="H17" s="105">
        <v>0.2</v>
      </c>
      <c r="I17" s="105">
        <v>0.015</v>
      </c>
      <c r="J17" s="105">
        <v>0.0013</v>
      </c>
      <c r="K17" s="105">
        <v>0.0009</v>
      </c>
      <c r="L17" s="105">
        <v>0</v>
      </c>
    </row>
    <row r="18" spans="1:12" ht="15">
      <c r="A18" s="11">
        <f t="shared" si="0"/>
        <v>17</v>
      </c>
      <c r="B18" s="109" t="s">
        <v>91</v>
      </c>
      <c r="C18" s="109" t="s">
        <v>144</v>
      </c>
      <c r="D18" s="105">
        <v>2.48</v>
      </c>
      <c r="E18" s="105">
        <v>0.003</v>
      </c>
      <c r="F18" s="105">
        <v>0</v>
      </c>
      <c r="G18" s="105">
        <v>0.602</v>
      </c>
      <c r="H18" s="105">
        <v>0.14</v>
      </c>
      <c r="I18" s="105">
        <v>0.015</v>
      </c>
      <c r="J18" s="105">
        <v>0.0004</v>
      </c>
      <c r="K18" s="105">
        <v>0.0002</v>
      </c>
      <c r="L18" s="105">
        <v>0.005</v>
      </c>
    </row>
    <row r="19" spans="1:12" ht="15">
      <c r="A19" s="11">
        <f t="shared" si="0"/>
        <v>18</v>
      </c>
      <c r="B19" s="109" t="s">
        <v>92</v>
      </c>
      <c r="C19" s="109" t="s">
        <v>18</v>
      </c>
      <c r="D19" s="105">
        <v>0.52</v>
      </c>
      <c r="E19" s="105">
        <v>0.028</v>
      </c>
      <c r="F19" s="105">
        <v>0.025</v>
      </c>
      <c r="G19" s="105">
        <v>0.047</v>
      </c>
      <c r="H19" s="105">
        <v>1.21</v>
      </c>
      <c r="I19" s="105">
        <v>0.001</v>
      </c>
      <c r="J19" s="105">
        <v>0.0003</v>
      </c>
      <c r="K19" s="105">
        <v>0.0013</v>
      </c>
      <c r="L19" s="105">
        <v>0.001</v>
      </c>
    </row>
    <row r="20" spans="1:12" ht="15">
      <c r="A20" s="11">
        <f t="shared" si="0"/>
        <v>19</v>
      </c>
      <c r="B20" s="109" t="s">
        <v>93</v>
      </c>
      <c r="C20" s="109" t="s">
        <v>146</v>
      </c>
      <c r="D20" s="105">
        <v>2.06</v>
      </c>
      <c r="E20" s="105">
        <v>0.028</v>
      </c>
      <c r="F20" s="105">
        <v>0.2</v>
      </c>
      <c r="G20" s="105">
        <v>0.032</v>
      </c>
      <c r="H20" s="105">
        <v>1.8</v>
      </c>
      <c r="I20" s="105">
        <v>0.002</v>
      </c>
      <c r="J20" s="105">
        <v>0.0006</v>
      </c>
      <c r="K20" s="105">
        <v>0.002</v>
      </c>
      <c r="L20" s="105">
        <v>0.01</v>
      </c>
    </row>
    <row r="21" spans="1:12" ht="15">
      <c r="A21" s="11">
        <f t="shared" si="0"/>
        <v>20</v>
      </c>
      <c r="B21" s="109" t="s">
        <v>94</v>
      </c>
      <c r="C21" s="109" t="s">
        <v>61</v>
      </c>
      <c r="D21" s="105">
        <v>0.56</v>
      </c>
      <c r="E21" s="105">
        <v>0.028</v>
      </c>
      <c r="F21" s="105">
        <v>0.032</v>
      </c>
      <c r="G21" s="105">
        <v>0.041</v>
      </c>
      <c r="H21" s="105">
        <v>1.2</v>
      </c>
      <c r="I21" s="105">
        <v>0.001</v>
      </c>
      <c r="J21" s="105">
        <v>0.0003</v>
      </c>
      <c r="K21" s="105">
        <v>0.0017</v>
      </c>
      <c r="L21" s="105">
        <v>0.007</v>
      </c>
    </row>
    <row r="22" spans="1:12" ht="15">
      <c r="A22" s="11">
        <f t="shared" si="0"/>
        <v>21</v>
      </c>
      <c r="B22" s="109" t="s">
        <v>95</v>
      </c>
      <c r="C22" s="109" t="s">
        <v>38</v>
      </c>
      <c r="D22" s="105">
        <v>0.51</v>
      </c>
      <c r="E22" s="105">
        <v>0.028</v>
      </c>
      <c r="F22" s="105">
        <v>0.025</v>
      </c>
      <c r="G22" s="105">
        <v>0.042</v>
      </c>
      <c r="H22" s="105">
        <v>1.21</v>
      </c>
      <c r="I22" s="105">
        <v>0.001</v>
      </c>
      <c r="J22" s="105">
        <v>0.0003</v>
      </c>
      <c r="K22" s="105">
        <v>0.0013</v>
      </c>
      <c r="L22" s="105">
        <v>0.001</v>
      </c>
    </row>
    <row r="23" spans="1:12" ht="15">
      <c r="A23" s="11">
        <f t="shared" si="0"/>
        <v>22</v>
      </c>
      <c r="B23" s="109" t="s">
        <v>96</v>
      </c>
      <c r="C23" s="109" t="s">
        <v>143</v>
      </c>
      <c r="D23" s="105">
        <v>3.2</v>
      </c>
      <c r="E23" s="105">
        <v>0.072</v>
      </c>
      <c r="F23" s="105">
        <v>0.085</v>
      </c>
      <c r="G23" s="105">
        <v>0.56</v>
      </c>
      <c r="H23" s="105">
        <v>3.07</v>
      </c>
      <c r="I23" s="105">
        <v>0.002</v>
      </c>
      <c r="J23" s="105">
        <v>0.0006</v>
      </c>
      <c r="K23" s="105">
        <v>0.002</v>
      </c>
      <c r="L23" s="105">
        <v>0.01</v>
      </c>
    </row>
    <row r="24" spans="1:12" ht="15">
      <c r="A24" s="11">
        <f t="shared" si="0"/>
        <v>23</v>
      </c>
      <c r="B24" s="109" t="s">
        <v>97</v>
      </c>
      <c r="C24" s="109" t="s">
        <v>16</v>
      </c>
      <c r="D24" s="105">
        <v>7.34</v>
      </c>
      <c r="E24" s="105">
        <v>0.004</v>
      </c>
      <c r="F24" s="105">
        <v>0.785</v>
      </c>
      <c r="G24" s="105">
        <v>0.005</v>
      </c>
      <c r="H24" s="105">
        <v>0.24</v>
      </c>
      <c r="I24" s="105">
        <v>0.02</v>
      </c>
      <c r="J24" s="105">
        <v>0.001</v>
      </c>
      <c r="K24" s="105">
        <v>0.001</v>
      </c>
      <c r="L24" s="105"/>
    </row>
    <row r="25" spans="1:12" ht="15">
      <c r="A25" s="11">
        <f t="shared" si="0"/>
        <v>24</v>
      </c>
      <c r="B25" s="109" t="s">
        <v>98</v>
      </c>
      <c r="C25" s="109" t="s">
        <v>40</v>
      </c>
      <c r="D25" s="105">
        <v>3.6</v>
      </c>
      <c r="E25" s="105">
        <v>0.23</v>
      </c>
      <c r="F25" s="105">
        <v>0.29</v>
      </c>
      <c r="G25" s="105">
        <v>0</v>
      </c>
      <c r="H25" s="105">
        <v>19</v>
      </c>
      <c r="I25" s="105">
        <v>0.006</v>
      </c>
      <c r="J25" s="105">
        <v>0.0004</v>
      </c>
      <c r="K25" s="105">
        <v>0.003</v>
      </c>
      <c r="L25" s="105">
        <v>0.016</v>
      </c>
    </row>
    <row r="26" spans="1:12" ht="15">
      <c r="A26" s="11">
        <f t="shared" si="0"/>
        <v>25</v>
      </c>
      <c r="B26" s="109" t="s">
        <v>99</v>
      </c>
      <c r="C26" s="109" t="s">
        <v>23</v>
      </c>
      <c r="D26" s="105">
        <v>8.99</v>
      </c>
      <c r="E26" s="105">
        <v>0</v>
      </c>
      <c r="F26" s="105">
        <v>0.999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</row>
    <row r="27" spans="1:12" ht="15">
      <c r="A27" s="11">
        <f t="shared" si="0"/>
        <v>26</v>
      </c>
      <c r="B27" s="109" t="s">
        <v>100</v>
      </c>
      <c r="C27" s="109" t="s">
        <v>42</v>
      </c>
      <c r="D27" s="105">
        <v>0.27</v>
      </c>
      <c r="E27" s="105">
        <v>0.018</v>
      </c>
      <c r="F27" s="105">
        <v>0.001</v>
      </c>
      <c r="G27" s="105">
        <v>0.047</v>
      </c>
      <c r="H27" s="105">
        <v>0.48</v>
      </c>
      <c r="I27" s="105">
        <v>0.01</v>
      </c>
      <c r="J27" s="105">
        <v>0.0006</v>
      </c>
      <c r="K27" s="105">
        <v>0.0005</v>
      </c>
      <c r="L27" s="105">
        <v>0.5</v>
      </c>
    </row>
    <row r="28" spans="1:12" ht="15">
      <c r="A28" s="11">
        <f t="shared" si="0"/>
        <v>27</v>
      </c>
      <c r="B28" s="109" t="s">
        <v>101</v>
      </c>
      <c r="C28" s="109"/>
      <c r="D28" s="105">
        <v>0.19</v>
      </c>
      <c r="E28" s="105">
        <v>0.013</v>
      </c>
      <c r="F28" s="105">
        <v>0</v>
      </c>
      <c r="G28" s="105">
        <v>0.035</v>
      </c>
      <c r="H28" s="105">
        <v>1.21</v>
      </c>
      <c r="I28" s="105">
        <v>0.01</v>
      </c>
      <c r="J28" s="105">
        <v>0.0002</v>
      </c>
      <c r="K28" s="105">
        <v>0.003</v>
      </c>
      <c r="L28" s="105">
        <v>0.3</v>
      </c>
    </row>
    <row r="29" spans="1:12" ht="15">
      <c r="A29" s="11">
        <f t="shared" si="0"/>
        <v>28</v>
      </c>
      <c r="B29" s="109" t="s">
        <v>102</v>
      </c>
      <c r="C29" s="109" t="s">
        <v>24</v>
      </c>
      <c r="D29" s="105">
        <v>0.41</v>
      </c>
      <c r="E29" s="105">
        <v>0.014</v>
      </c>
      <c r="F29" s="105">
        <v>0</v>
      </c>
      <c r="G29" s="105">
        <v>0.091</v>
      </c>
      <c r="H29" s="105">
        <v>0.31</v>
      </c>
      <c r="I29" s="105">
        <v>0.008</v>
      </c>
      <c r="J29" s="105">
        <v>0.0005</v>
      </c>
      <c r="K29" s="105">
        <v>0.0002</v>
      </c>
      <c r="L29" s="105">
        <v>0.1</v>
      </c>
    </row>
    <row r="30" spans="1:12" ht="15">
      <c r="A30" s="11">
        <f t="shared" si="0"/>
        <v>29</v>
      </c>
      <c r="B30" s="109" t="s">
        <v>103</v>
      </c>
      <c r="C30" s="109" t="s">
        <v>25</v>
      </c>
      <c r="D30" s="105">
        <v>0.34</v>
      </c>
      <c r="E30" s="105">
        <v>0.013</v>
      </c>
      <c r="F30" s="105">
        <v>0.001</v>
      </c>
      <c r="G30" s="105">
        <v>0.084</v>
      </c>
      <c r="H30" s="105">
        <v>0.51</v>
      </c>
      <c r="I30" s="105">
        <v>0.012</v>
      </c>
      <c r="J30" s="105">
        <v>0.0006</v>
      </c>
      <c r="K30" s="105">
        <v>0.0007</v>
      </c>
      <c r="L30" s="105">
        <v>0.05</v>
      </c>
    </row>
    <row r="31" spans="1:12" ht="15">
      <c r="A31" s="11">
        <f t="shared" si="0"/>
        <v>30</v>
      </c>
      <c r="B31" s="109" t="s">
        <v>104</v>
      </c>
      <c r="C31" s="109" t="s">
        <v>252</v>
      </c>
      <c r="D31" s="105">
        <v>0.14</v>
      </c>
      <c r="E31" s="105">
        <v>0.008</v>
      </c>
      <c r="F31" s="105">
        <v>0.001</v>
      </c>
      <c r="G31" s="105">
        <v>0.034</v>
      </c>
      <c r="H31" s="105">
        <v>0.23</v>
      </c>
      <c r="I31" s="105">
        <v>0.009</v>
      </c>
      <c r="J31" s="105">
        <v>0.0003</v>
      </c>
      <c r="K31" s="105">
        <v>0.0004</v>
      </c>
      <c r="L31" s="105">
        <v>0.1</v>
      </c>
    </row>
    <row r="32" spans="1:12" ht="15">
      <c r="A32" s="11">
        <f t="shared" si="0"/>
        <v>31</v>
      </c>
      <c r="B32" s="109" t="s">
        <v>105</v>
      </c>
      <c r="C32" s="109" t="s">
        <v>48</v>
      </c>
      <c r="D32" s="105">
        <v>0.42</v>
      </c>
      <c r="E32" s="105">
        <v>0.015</v>
      </c>
      <c r="F32" s="105">
        <v>0.001</v>
      </c>
      <c r="G32" s="105">
        <v>0.1</v>
      </c>
      <c r="H32" s="105">
        <v>0.37</v>
      </c>
      <c r="I32" s="105">
        <v>0.014</v>
      </c>
      <c r="J32" s="105">
        <v>0.0002</v>
      </c>
      <c r="K32" s="105">
        <v>0.0004</v>
      </c>
      <c r="L32" s="105">
        <v>0.1</v>
      </c>
    </row>
    <row r="33" spans="1:12" ht="15">
      <c r="A33" s="11">
        <f t="shared" si="0"/>
        <v>32</v>
      </c>
      <c r="B33" s="109" t="s">
        <v>106</v>
      </c>
      <c r="C33" s="109" t="s">
        <v>251</v>
      </c>
      <c r="D33" s="105">
        <v>0.23</v>
      </c>
      <c r="E33" s="105">
        <v>0.011</v>
      </c>
      <c r="F33" s="105">
        <v>0.002</v>
      </c>
      <c r="G33" s="105">
        <v>0.038</v>
      </c>
      <c r="H33" s="105">
        <v>0.14</v>
      </c>
      <c r="I33" s="105">
        <v>0.014</v>
      </c>
      <c r="J33" s="105">
        <v>0.006</v>
      </c>
      <c r="K33" s="105">
        <v>0.0004</v>
      </c>
      <c r="L33" s="105">
        <v>0.25</v>
      </c>
    </row>
    <row r="34" spans="1:12" ht="15">
      <c r="A34" s="11">
        <f t="shared" si="0"/>
        <v>33</v>
      </c>
      <c r="B34" s="109" t="s">
        <v>107</v>
      </c>
      <c r="C34" s="109" t="s">
        <v>26</v>
      </c>
      <c r="D34" s="105">
        <v>0.8</v>
      </c>
      <c r="E34" s="105">
        <v>0.02</v>
      </c>
      <c r="F34" s="105">
        <v>0.004</v>
      </c>
      <c r="G34" s="105">
        <v>0.173</v>
      </c>
      <c r="H34" s="105">
        <v>0.1</v>
      </c>
      <c r="I34" s="105">
        <v>0.009</v>
      </c>
      <c r="J34" s="105">
        <v>0.0012</v>
      </c>
      <c r="K34" s="105">
        <v>0.0005</v>
      </c>
      <c r="L34" s="105">
        <v>0.2</v>
      </c>
    </row>
    <row r="35" spans="1:12" ht="15">
      <c r="A35" s="11">
        <f t="shared" si="0"/>
        <v>34</v>
      </c>
      <c r="B35" s="109" t="s">
        <v>108</v>
      </c>
      <c r="C35" s="109" t="s">
        <v>237</v>
      </c>
      <c r="D35" s="105">
        <v>0.45</v>
      </c>
      <c r="E35" s="105">
        <v>0.004</v>
      </c>
      <c r="F35" s="105">
        <v>0.004</v>
      </c>
      <c r="G35" s="105">
        <v>0.098</v>
      </c>
      <c r="H35" s="105">
        <v>0.16</v>
      </c>
      <c r="I35" s="105">
        <v>0.022</v>
      </c>
      <c r="J35" s="105">
        <v>0.0001</v>
      </c>
      <c r="K35" s="105">
        <v>0.0003</v>
      </c>
      <c r="L35" s="105">
        <v>0.013</v>
      </c>
    </row>
    <row r="36" spans="1:12" ht="15">
      <c r="A36" s="11">
        <f t="shared" si="0"/>
        <v>35</v>
      </c>
      <c r="B36" s="110" t="s">
        <v>109</v>
      </c>
      <c r="C36" s="110"/>
      <c r="D36" s="107">
        <v>0.4</v>
      </c>
      <c r="E36" s="107">
        <v>0.009</v>
      </c>
      <c r="F36" s="107">
        <v>0.002</v>
      </c>
      <c r="G36" s="107">
        <v>0.081</v>
      </c>
      <c r="H36" s="107">
        <v>0.34</v>
      </c>
      <c r="I36" s="107">
        <v>0.003</v>
      </c>
      <c r="J36" s="107">
        <v>0.0004</v>
      </c>
      <c r="K36" s="107">
        <v>0.0003</v>
      </c>
      <c r="L36" s="107">
        <v>0.6</v>
      </c>
    </row>
    <row r="37" spans="1:12" ht="15">
      <c r="A37" s="111">
        <f t="shared" si="0"/>
        <v>36</v>
      </c>
      <c r="B37" s="109" t="s">
        <v>110</v>
      </c>
      <c r="C37" s="109"/>
      <c r="D37" s="105">
        <v>0.33</v>
      </c>
      <c r="E37" s="105">
        <v>0.009</v>
      </c>
      <c r="F37" s="105">
        <v>0.001</v>
      </c>
      <c r="G37" s="105">
        <v>0.03</v>
      </c>
      <c r="H37" s="105">
        <v>0.4</v>
      </c>
      <c r="I37" s="105">
        <v>0.006</v>
      </c>
      <c r="J37" s="105">
        <v>0.0004</v>
      </c>
      <c r="K37" s="105">
        <v>0.0002</v>
      </c>
      <c r="L37" s="105">
        <v>0.4</v>
      </c>
    </row>
    <row r="38" spans="1:12" ht="15">
      <c r="A38" s="111">
        <f t="shared" si="0"/>
        <v>37</v>
      </c>
      <c r="B38" s="109" t="s">
        <v>111</v>
      </c>
      <c r="C38" s="109"/>
      <c r="D38" s="105">
        <v>0.4</v>
      </c>
      <c r="E38" s="105">
        <v>0.008</v>
      </c>
      <c r="F38" s="105">
        <v>0.003</v>
      </c>
      <c r="G38" s="105">
        <v>0.081</v>
      </c>
      <c r="H38" s="105">
        <v>0.35</v>
      </c>
      <c r="I38" s="105">
        <v>0.001</v>
      </c>
      <c r="J38" s="105">
        <v>0.0006</v>
      </c>
      <c r="K38" s="105">
        <v>0.003</v>
      </c>
      <c r="L38" s="105">
        <v>0.38</v>
      </c>
    </row>
    <row r="39" spans="1:12" ht="15">
      <c r="A39" s="111">
        <f t="shared" si="0"/>
        <v>38</v>
      </c>
      <c r="B39" s="109" t="s">
        <v>112</v>
      </c>
      <c r="C39" s="109" t="s">
        <v>36</v>
      </c>
      <c r="D39" s="105">
        <v>2.18</v>
      </c>
      <c r="E39" s="105">
        <v>0.186</v>
      </c>
      <c r="F39" s="105">
        <v>0.16</v>
      </c>
      <c r="G39" s="105">
        <v>0</v>
      </c>
      <c r="H39" s="105">
        <v>0.09</v>
      </c>
      <c r="I39" s="105">
        <v>0.026</v>
      </c>
      <c r="J39" s="105">
        <v>0.006</v>
      </c>
      <c r="K39" s="105">
        <v>0.015</v>
      </c>
      <c r="L39" s="105">
        <v>0</v>
      </c>
    </row>
    <row r="40" spans="1:12" ht="15">
      <c r="A40" s="111">
        <f t="shared" si="0"/>
        <v>39</v>
      </c>
      <c r="B40" s="109" t="s">
        <v>113</v>
      </c>
      <c r="C40" s="109"/>
      <c r="D40" s="105">
        <v>1.68</v>
      </c>
      <c r="E40" s="105">
        <v>0.2</v>
      </c>
      <c r="F40" s="105">
        <v>0.098</v>
      </c>
      <c r="G40" s="105">
        <v>0</v>
      </c>
      <c r="H40" s="105">
        <v>0.1</v>
      </c>
      <c r="I40" s="105">
        <v>0.038</v>
      </c>
      <c r="J40" s="105">
        <v>0.0007</v>
      </c>
      <c r="K40" s="105">
        <v>0.0018</v>
      </c>
      <c r="L40" s="105"/>
    </row>
    <row r="41" spans="1:12" ht="15">
      <c r="A41" s="111">
        <f t="shared" si="0"/>
        <v>40</v>
      </c>
      <c r="B41" s="109" t="s">
        <v>114</v>
      </c>
      <c r="C41" s="109"/>
      <c r="D41" s="105">
        <v>1.05</v>
      </c>
      <c r="E41" s="105">
        <v>0.179</v>
      </c>
      <c r="F41" s="105">
        <v>0.037</v>
      </c>
      <c r="G41" s="105">
        <v>0</v>
      </c>
      <c r="H41" s="105"/>
      <c r="I41" s="105">
        <v>0.069</v>
      </c>
      <c r="J41" s="105"/>
      <c r="K41" s="105"/>
      <c r="L41" s="105"/>
    </row>
    <row r="42" spans="1:12" ht="15">
      <c r="A42" s="111">
        <f t="shared" si="0"/>
        <v>41</v>
      </c>
      <c r="B42" s="109" t="s">
        <v>115</v>
      </c>
      <c r="C42" s="109"/>
      <c r="D42" s="105">
        <v>2.57</v>
      </c>
      <c r="E42" s="105">
        <v>0.128</v>
      </c>
      <c r="F42" s="105">
        <v>0.222</v>
      </c>
      <c r="G42" s="105">
        <v>0.015</v>
      </c>
      <c r="H42" s="105">
        <v>0.07</v>
      </c>
      <c r="I42" s="105">
        <v>0.017</v>
      </c>
      <c r="J42" s="105">
        <v>0.0025</v>
      </c>
      <c r="K42" s="105">
        <v>0.0018</v>
      </c>
      <c r="L42" s="105">
        <v>0</v>
      </c>
    </row>
    <row r="43" spans="1:12" ht="15">
      <c r="A43" s="111">
        <f t="shared" si="0"/>
        <v>42</v>
      </c>
      <c r="B43" s="109" t="s">
        <v>116</v>
      </c>
      <c r="C43" s="109"/>
      <c r="D43" s="105">
        <v>2.26</v>
      </c>
      <c r="E43" s="105">
        <v>0.104</v>
      </c>
      <c r="F43" s="105">
        <v>0.201</v>
      </c>
      <c r="G43" s="105">
        <v>0.008</v>
      </c>
      <c r="H43" s="105">
        <v>0.07</v>
      </c>
      <c r="I43" s="105">
        <v>0.017</v>
      </c>
      <c r="J43" s="105">
        <v>0.0025</v>
      </c>
      <c r="K43" s="105">
        <v>0.0016</v>
      </c>
      <c r="L43" s="105"/>
    </row>
    <row r="44" spans="1:12" ht="15">
      <c r="A44" s="111">
        <f t="shared" si="0"/>
        <v>43</v>
      </c>
      <c r="B44" s="109" t="s">
        <v>117</v>
      </c>
      <c r="C44" s="109"/>
      <c r="D44" s="105">
        <v>2.66</v>
      </c>
      <c r="E44" s="105">
        <v>0.11</v>
      </c>
      <c r="F44" s="105">
        <v>0.239</v>
      </c>
      <c r="G44" s="105">
        <v>0.016</v>
      </c>
      <c r="H44" s="105">
        <v>0.29</v>
      </c>
      <c r="I44" s="105">
        <v>0.017</v>
      </c>
      <c r="J44" s="105">
        <v>0</v>
      </c>
      <c r="K44" s="105">
        <v>0</v>
      </c>
      <c r="L44" s="105">
        <v>0</v>
      </c>
    </row>
    <row r="45" spans="1:12" ht="15">
      <c r="A45" s="111">
        <f t="shared" si="0"/>
        <v>44</v>
      </c>
      <c r="B45" s="109" t="s">
        <v>118</v>
      </c>
      <c r="C45" s="109" t="s">
        <v>44</v>
      </c>
      <c r="D45" s="105">
        <v>2.41</v>
      </c>
      <c r="E45" s="105">
        <v>0.182</v>
      </c>
      <c r="F45" s="105">
        <v>0.184</v>
      </c>
      <c r="G45" s="105">
        <v>0.007</v>
      </c>
      <c r="H45" s="105">
        <v>0.16</v>
      </c>
      <c r="I45" s="105">
        <v>0.03</v>
      </c>
      <c r="J45" s="105">
        <v>0.0007</v>
      </c>
      <c r="K45" s="105">
        <v>0.0015</v>
      </c>
      <c r="L45" s="105">
        <v>0</v>
      </c>
    </row>
    <row r="46" spans="1:12" ht="15">
      <c r="A46" s="111">
        <f t="shared" si="0"/>
        <v>45</v>
      </c>
      <c r="B46" s="109" t="s">
        <v>119</v>
      </c>
      <c r="C46" s="109"/>
      <c r="D46" s="105">
        <v>1.61</v>
      </c>
      <c r="E46" s="105">
        <v>0.212</v>
      </c>
      <c r="F46" s="105">
        <v>0.08</v>
      </c>
      <c r="G46" s="105">
        <v>0.006</v>
      </c>
      <c r="H46" s="105">
        <v>0.2</v>
      </c>
      <c r="I46" s="105">
        <v>0.03</v>
      </c>
      <c r="J46" s="105">
        <v>0.0007</v>
      </c>
      <c r="K46" s="105">
        <v>0.0014</v>
      </c>
      <c r="L46" s="105">
        <v>0</v>
      </c>
    </row>
    <row r="47" spans="1:12" ht="15">
      <c r="A47" s="111">
        <f t="shared" si="0"/>
        <v>46</v>
      </c>
      <c r="B47" s="109" t="s">
        <v>120</v>
      </c>
      <c r="C47" s="109" t="s">
        <v>45</v>
      </c>
      <c r="D47" s="105">
        <v>1.57</v>
      </c>
      <c r="E47" s="105">
        <v>0.127</v>
      </c>
      <c r="F47" s="105">
        <v>0.115</v>
      </c>
      <c r="G47" s="105">
        <v>0.007</v>
      </c>
      <c r="H47" s="105">
        <v>0.55</v>
      </c>
      <c r="I47" s="105">
        <v>0.027</v>
      </c>
      <c r="J47" s="105">
        <v>0.0007</v>
      </c>
      <c r="K47" s="105">
        <v>0.0044</v>
      </c>
      <c r="L47" s="105">
        <v>0</v>
      </c>
    </row>
    <row r="48" spans="1:12" ht="15">
      <c r="A48" s="111">
        <f t="shared" si="0"/>
        <v>47</v>
      </c>
      <c r="B48" s="109" t="s">
        <v>121</v>
      </c>
      <c r="C48" s="109" t="s">
        <v>142</v>
      </c>
      <c r="D48" s="105">
        <v>0.72</v>
      </c>
      <c r="E48" s="105">
        <v>0.159</v>
      </c>
      <c r="F48" s="105">
        <v>0.009</v>
      </c>
      <c r="G48" s="105">
        <v>0</v>
      </c>
      <c r="H48" s="105">
        <v>0</v>
      </c>
      <c r="I48" s="105">
        <v>0.008</v>
      </c>
      <c r="J48" s="105">
        <v>0.0008</v>
      </c>
      <c r="K48" s="105">
        <v>0.0016</v>
      </c>
      <c r="L48" s="105"/>
    </row>
    <row r="49" spans="1:12" ht="15">
      <c r="A49" s="111">
        <f t="shared" si="0"/>
        <v>48</v>
      </c>
      <c r="B49" s="109" t="s">
        <v>122</v>
      </c>
      <c r="C49" s="109" t="s">
        <v>145</v>
      </c>
      <c r="D49" s="105">
        <v>0.4</v>
      </c>
      <c r="E49" s="105">
        <v>0.032</v>
      </c>
      <c r="F49" s="105">
        <v>0.002</v>
      </c>
      <c r="G49" s="105">
        <v>0.065</v>
      </c>
      <c r="H49" s="105">
        <v>0.16</v>
      </c>
      <c r="I49" s="105">
        <v>0.002</v>
      </c>
      <c r="J49" s="105">
        <v>0.0011</v>
      </c>
      <c r="K49" s="105">
        <v>0.007</v>
      </c>
      <c r="L49" s="105">
        <v>0.1</v>
      </c>
    </row>
    <row r="50" spans="1:12" ht="15">
      <c r="A50" s="111">
        <f t="shared" si="0"/>
        <v>49</v>
      </c>
      <c r="B50" s="109" t="s">
        <v>123</v>
      </c>
      <c r="C50" s="109" t="s">
        <v>65</v>
      </c>
      <c r="D50" s="105">
        <v>0.55</v>
      </c>
      <c r="E50" s="105">
        <v>0.008</v>
      </c>
      <c r="F50" s="105">
        <v>0.04</v>
      </c>
      <c r="G50" s="105">
        <v>0.043</v>
      </c>
      <c r="H50" s="105">
        <v>0.44</v>
      </c>
      <c r="I50" s="105">
        <v>0.09</v>
      </c>
      <c r="J50" s="105">
        <v>0.005</v>
      </c>
      <c r="K50" s="105">
        <v>0.0005</v>
      </c>
      <c r="L50" s="105">
        <v>0.2</v>
      </c>
    </row>
    <row r="51" spans="1:12" ht="15">
      <c r="A51" s="111">
        <f t="shared" si="0"/>
        <v>50</v>
      </c>
      <c r="B51" s="109" t="s">
        <v>124</v>
      </c>
      <c r="C51" s="109" t="s">
        <v>147</v>
      </c>
      <c r="D51" s="105">
        <v>0.99</v>
      </c>
      <c r="E51" s="105">
        <v>0.048</v>
      </c>
      <c r="F51" s="105">
        <v>0</v>
      </c>
      <c r="G51" s="105">
        <v>0.19</v>
      </c>
      <c r="H51" s="105">
        <v>0.2</v>
      </c>
      <c r="I51" s="105">
        <v>0.02</v>
      </c>
      <c r="J51" s="105">
        <v>0.0015</v>
      </c>
      <c r="K51" s="105">
        <v>0.17</v>
      </c>
      <c r="L51" s="105">
        <v>0.26</v>
      </c>
    </row>
    <row r="52" spans="1:12" ht="15">
      <c r="A52" s="111">
        <f t="shared" si="0"/>
        <v>51</v>
      </c>
      <c r="B52" s="109" t="s">
        <v>125</v>
      </c>
      <c r="C52" s="109"/>
      <c r="D52" s="105">
        <v>0.54</v>
      </c>
      <c r="E52" s="105">
        <v>0.003</v>
      </c>
      <c r="F52" s="105">
        <v>0</v>
      </c>
      <c r="G52" s="105">
        <v>0.138</v>
      </c>
      <c r="H52" s="105">
        <v>0.19</v>
      </c>
      <c r="I52" s="105">
        <v>0.003</v>
      </c>
      <c r="J52" s="105">
        <v>0.0002</v>
      </c>
      <c r="K52" s="105">
        <v>0.0004</v>
      </c>
      <c r="L52" s="105">
        <v>0.02</v>
      </c>
    </row>
    <row r="53" spans="1:12" ht="15">
      <c r="A53" s="111">
        <f t="shared" si="0"/>
        <v>52</v>
      </c>
      <c r="B53" s="109" t="s">
        <v>126</v>
      </c>
      <c r="C53" s="109"/>
      <c r="D53" s="105">
        <v>0.47</v>
      </c>
      <c r="E53" s="105">
        <v>0.007</v>
      </c>
      <c r="F53" s="105">
        <v>0</v>
      </c>
      <c r="G53" s="105">
        <v>0.102</v>
      </c>
      <c r="H53" s="105">
        <v>0.17</v>
      </c>
      <c r="I53" s="105">
        <v>0.003</v>
      </c>
      <c r="J53" s="105">
        <v>0.0002</v>
      </c>
      <c r="K53" s="105">
        <v>0.0003</v>
      </c>
      <c r="L53" s="105">
        <v>0.074</v>
      </c>
    </row>
    <row r="54" spans="1:12" ht="15">
      <c r="A54" s="111">
        <f t="shared" si="0"/>
        <v>53</v>
      </c>
      <c r="B54" s="109" t="s">
        <v>127</v>
      </c>
      <c r="C54" s="109" t="s">
        <v>141</v>
      </c>
      <c r="D54" s="105">
        <v>0.38</v>
      </c>
      <c r="E54" s="105">
        <v>0.005</v>
      </c>
      <c r="F54" s="105">
        <v>0</v>
      </c>
      <c r="G54" s="105">
        <v>0.091</v>
      </c>
      <c r="H54" s="105">
        <v>0.08</v>
      </c>
      <c r="I54" s="105">
        <v>0.003</v>
      </c>
      <c r="J54" s="105">
        <v>0.0008</v>
      </c>
      <c r="K54" s="105">
        <v>0.0003</v>
      </c>
      <c r="L54" s="105">
        <v>0.2</v>
      </c>
    </row>
    <row r="55" spans="1:12" ht="15">
      <c r="A55" s="111">
        <f t="shared" si="0"/>
        <v>54</v>
      </c>
      <c r="B55" s="109" t="s">
        <v>128</v>
      </c>
      <c r="C55" s="109" t="s">
        <v>168</v>
      </c>
      <c r="D55" s="105">
        <v>1.56</v>
      </c>
      <c r="E55" s="105">
        <v>0.167</v>
      </c>
      <c r="F55" s="105">
        <v>0.09</v>
      </c>
      <c r="G55" s="105">
        <v>0.013</v>
      </c>
      <c r="H55" s="105">
        <v>1.5</v>
      </c>
      <c r="I55" s="105">
        <v>0.4</v>
      </c>
      <c r="J55" s="105">
        <v>0.0005</v>
      </c>
      <c r="K55" s="105">
        <v>0.003</v>
      </c>
      <c r="L55" s="105">
        <v>0.005</v>
      </c>
    </row>
    <row r="56" spans="1:12" ht="15">
      <c r="A56" s="111">
        <f t="shared" si="0"/>
        <v>55</v>
      </c>
      <c r="B56" s="109" t="s">
        <v>129</v>
      </c>
      <c r="C56" s="109"/>
      <c r="D56" s="105">
        <v>3.19</v>
      </c>
      <c r="E56" s="105">
        <v>0.001</v>
      </c>
      <c r="F56" s="105">
        <v>0</v>
      </c>
      <c r="G56" s="105">
        <v>0.796</v>
      </c>
      <c r="H56" s="105">
        <v>0.4</v>
      </c>
      <c r="I56" s="105"/>
      <c r="J56" s="105"/>
      <c r="K56" s="105"/>
      <c r="L56" s="105"/>
    </row>
    <row r="57" spans="1:12" ht="15">
      <c r="A57" s="111">
        <f t="shared" si="0"/>
        <v>56</v>
      </c>
      <c r="B57" s="109" t="s">
        <v>31</v>
      </c>
      <c r="C57" s="109" t="s">
        <v>178</v>
      </c>
      <c r="D57" s="105">
        <v>0.35</v>
      </c>
      <c r="E57" s="105">
        <v>0.003</v>
      </c>
      <c r="F57" s="105">
        <v>0</v>
      </c>
      <c r="G57" s="105">
        <v>0.9</v>
      </c>
      <c r="H57" s="105">
        <v>0.045</v>
      </c>
      <c r="I57" s="105"/>
      <c r="J57" s="105">
        <v>0.003</v>
      </c>
      <c r="K57" s="105">
        <v>0.003</v>
      </c>
      <c r="L57" s="105">
        <v>0.19</v>
      </c>
    </row>
    <row r="58" spans="1:12" ht="15">
      <c r="A58" s="111">
        <f t="shared" si="0"/>
        <v>57</v>
      </c>
      <c r="B58" s="109" t="s">
        <v>130</v>
      </c>
      <c r="C58" s="109" t="s">
        <v>137</v>
      </c>
      <c r="D58" s="105">
        <v>2.38</v>
      </c>
      <c r="E58" s="105">
        <v>0.031</v>
      </c>
      <c r="F58" s="105">
        <v>0</v>
      </c>
      <c r="G58" s="105">
        <v>0.69</v>
      </c>
      <c r="H58" s="105">
        <v>0.8</v>
      </c>
      <c r="I58" s="105">
        <v>0.06</v>
      </c>
      <c r="J58" s="105"/>
      <c r="K58" s="105"/>
      <c r="L58" s="105">
        <v>0.0006</v>
      </c>
    </row>
    <row r="59" spans="1:12" ht="15">
      <c r="A59" s="111">
        <f t="shared" si="0"/>
        <v>58</v>
      </c>
      <c r="B59" s="109" t="s">
        <v>131</v>
      </c>
      <c r="C59" s="109"/>
      <c r="D59" s="105"/>
      <c r="E59" s="105"/>
      <c r="F59" s="105"/>
      <c r="G59" s="105"/>
      <c r="H59" s="105"/>
      <c r="I59" s="105"/>
      <c r="J59" s="105"/>
      <c r="K59" s="105"/>
      <c r="L59" s="105"/>
    </row>
    <row r="60" spans="1:12" ht="15">
      <c r="A60" s="111">
        <f t="shared" si="0"/>
        <v>59</v>
      </c>
      <c r="B60" s="109" t="s">
        <v>132</v>
      </c>
      <c r="C60" s="109" t="s">
        <v>35</v>
      </c>
      <c r="D60" s="105">
        <v>0.2</v>
      </c>
      <c r="E60" s="105">
        <v>0.04</v>
      </c>
      <c r="F60" s="105">
        <v>0</v>
      </c>
      <c r="G60" s="105">
        <v>0.12</v>
      </c>
      <c r="H60" s="105">
        <v>4.95</v>
      </c>
      <c r="I60" s="105"/>
      <c r="J60" s="105">
        <v>0.0007</v>
      </c>
      <c r="K60" s="105">
        <v>0.001</v>
      </c>
      <c r="L60" s="105"/>
    </row>
    <row r="61" spans="1:12" ht="15">
      <c r="A61" s="111">
        <f t="shared" si="0"/>
        <v>60</v>
      </c>
      <c r="B61" s="109" t="s">
        <v>41</v>
      </c>
      <c r="C61" s="109" t="s">
        <v>51</v>
      </c>
      <c r="D61" s="105">
        <v>3.78</v>
      </c>
      <c r="E61" s="105">
        <v>0.242</v>
      </c>
      <c r="F61" s="105">
        <v>0.175</v>
      </c>
      <c r="G61" s="105">
        <v>0.279</v>
      </c>
      <c r="H61" s="105">
        <v>0.18</v>
      </c>
      <c r="I61" s="105">
        <v>0.11</v>
      </c>
      <c r="J61" s="105">
        <v>0.001</v>
      </c>
      <c r="K61" s="105">
        <v>0.003</v>
      </c>
      <c r="L61" s="105"/>
    </row>
    <row r="62" spans="1:12" ht="15">
      <c r="A62" s="111">
        <f t="shared" si="0"/>
        <v>61</v>
      </c>
      <c r="B62" s="109" t="s">
        <v>133</v>
      </c>
      <c r="C62" s="109" t="s">
        <v>140</v>
      </c>
      <c r="D62" s="105"/>
      <c r="E62" s="105"/>
      <c r="F62" s="105"/>
      <c r="G62" s="105"/>
      <c r="H62" s="105">
        <v>0.49</v>
      </c>
      <c r="I62" s="105">
        <v>0.003</v>
      </c>
      <c r="J62" s="105">
        <v>0.0002</v>
      </c>
      <c r="K62" s="105">
        <v>0.0006</v>
      </c>
      <c r="L62" s="105">
        <v>0.002</v>
      </c>
    </row>
    <row r="63" spans="1:12" ht="15">
      <c r="A63" s="11">
        <f t="shared" si="0"/>
        <v>62</v>
      </c>
      <c r="B63" s="109" t="s">
        <v>134</v>
      </c>
      <c r="C63" s="109"/>
      <c r="D63" s="105">
        <v>0.9</v>
      </c>
      <c r="E63" s="105">
        <v>0.1</v>
      </c>
      <c r="F63" s="105">
        <v>0</v>
      </c>
      <c r="G63" s="105">
        <v>0.08</v>
      </c>
      <c r="H63" s="105">
        <v>0.004</v>
      </c>
      <c r="I63" s="105">
        <v>0.0002</v>
      </c>
      <c r="J63" s="105">
        <v>0.006</v>
      </c>
      <c r="K63" s="105">
        <v>0.0068</v>
      </c>
      <c r="L63" s="105"/>
    </row>
    <row r="64" spans="1:12" ht="15">
      <c r="A64" s="11">
        <f t="shared" si="0"/>
        <v>63</v>
      </c>
      <c r="B64" s="109" t="s">
        <v>135</v>
      </c>
      <c r="C64" s="109"/>
      <c r="D64" s="105"/>
      <c r="E64" s="105"/>
      <c r="F64" s="105"/>
      <c r="G64" s="105"/>
      <c r="H64" s="105"/>
      <c r="I64" s="105"/>
      <c r="J64" s="105"/>
      <c r="K64" s="105"/>
      <c r="L64" s="105"/>
    </row>
    <row r="65" ht="15">
      <c r="A65" s="7"/>
    </row>
    <row r="67" spans="2:9" ht="15">
      <c r="B67" s="5" t="s">
        <v>138</v>
      </c>
      <c r="H67" s="2" t="s">
        <v>55</v>
      </c>
      <c r="I67" s="2">
        <v>4</v>
      </c>
    </row>
    <row r="68" spans="8:9" ht="15">
      <c r="H68" s="2" t="s">
        <v>63</v>
      </c>
      <c r="I68" s="2">
        <v>5</v>
      </c>
    </row>
    <row r="69" spans="8:9" ht="15">
      <c r="H69" s="2" t="s">
        <v>46</v>
      </c>
      <c r="I69" s="2">
        <v>7</v>
      </c>
    </row>
    <row r="70" spans="8:9" ht="15">
      <c r="H70" s="2" t="s">
        <v>57</v>
      </c>
      <c r="I70" s="2">
        <v>10</v>
      </c>
    </row>
    <row r="71" spans="8:9" ht="15">
      <c r="H71" s="2" t="s">
        <v>139</v>
      </c>
      <c r="I71" s="2">
        <v>20</v>
      </c>
    </row>
    <row r="72" spans="8:9" ht="15">
      <c r="H72" s="2">
        <v>1</v>
      </c>
      <c r="I72" s="2">
        <v>40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147"/>
  <sheetViews>
    <sheetView zoomScalePageLayoutView="0" workbookViewId="0" topLeftCell="A1">
      <pane xSplit="3" ySplit="1" topLeftCell="L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S19" sqref="S19"/>
    </sheetView>
  </sheetViews>
  <sheetFormatPr defaultColWidth="9.140625" defaultRowHeight="15" outlineLevelRow="1"/>
  <cols>
    <col min="1" max="1" width="3.140625" style="0" customWidth="1"/>
    <col min="2" max="2" width="23.00390625" style="0" customWidth="1"/>
    <col min="3" max="3" width="17.140625" style="0" customWidth="1"/>
    <col min="11" max="11" width="11.8515625" style="0" customWidth="1"/>
    <col min="14" max="14" width="14.28125" style="0" customWidth="1"/>
    <col min="15" max="15" width="5.421875" style="0" customWidth="1"/>
    <col min="16" max="16" width="47.57421875" style="0" customWidth="1"/>
    <col min="17" max="18" width="21.57421875" style="0" customWidth="1"/>
    <col min="19" max="19" width="14.421875" style="0" customWidth="1"/>
  </cols>
  <sheetData>
    <row r="1" spans="3:19" ht="30">
      <c r="C1" s="22" t="s">
        <v>179</v>
      </c>
      <c r="D1" s="24" t="s">
        <v>0</v>
      </c>
      <c r="E1" s="24" t="s">
        <v>39</v>
      </c>
      <c r="F1" s="24" t="s">
        <v>52</v>
      </c>
      <c r="G1" s="24" t="s">
        <v>58</v>
      </c>
      <c r="H1" s="24" t="s">
        <v>64</v>
      </c>
      <c r="I1" s="24" t="s">
        <v>66</v>
      </c>
      <c r="J1" s="24" t="s">
        <v>68</v>
      </c>
      <c r="K1" s="24" t="s">
        <v>69</v>
      </c>
      <c r="L1" s="24" t="s">
        <v>72</v>
      </c>
      <c r="M1" s="24" t="s">
        <v>73</v>
      </c>
      <c r="N1" s="24" t="s">
        <v>151</v>
      </c>
      <c r="O1" s="23"/>
      <c r="P1" s="160" t="s">
        <v>180</v>
      </c>
      <c r="Q1" s="160" t="s">
        <v>181</v>
      </c>
      <c r="R1" s="160" t="s">
        <v>182</v>
      </c>
      <c r="S1" s="160" t="s">
        <v>218</v>
      </c>
    </row>
    <row r="2" spans="1:19" ht="14.25" customHeight="1" outlineLevel="1">
      <c r="A2" s="3">
        <v>1</v>
      </c>
      <c r="B2" s="6" t="s">
        <v>76</v>
      </c>
      <c r="C2" s="6" t="s">
        <v>29</v>
      </c>
      <c r="D2" s="25">
        <f>SUMIF('1 день'!$B$6:$B$47,СВОДНАЯ!C2,'1 день'!$D$6:$D$47)</f>
        <v>64</v>
      </c>
      <c r="E2" s="25">
        <f>SUMIF('2 день'!$B$6:$B$52,СВОДНАЯ!C2,'2 день'!$D$6:$D$52)</f>
        <v>64</v>
      </c>
      <c r="F2" s="25">
        <f>SUMIF('3 день'!$B$6:$B$51,СВОДНАЯ!C2,'3 день'!$D$6:$D$51)</f>
        <v>64</v>
      </c>
      <c r="G2" s="25">
        <f>SUMIF('4 день'!$B$6:$B$46,СВОДНАЯ!C2,'4 день'!$D$6:$D$46)</f>
        <v>64</v>
      </c>
      <c r="H2" s="25">
        <f>SUMIF('5 день'!$B$6:$B$58,СВОДНАЯ!C2,'5 день'!$D$6:$D$58)</f>
        <v>64</v>
      </c>
      <c r="I2" s="25">
        <f>SUMIF('6 день'!$B$6:$B$54,СВОДНАЯ!C2,'6 день'!$D$6:$D$54)</f>
        <v>64</v>
      </c>
      <c r="J2" s="25">
        <f>SUMIF('7 день'!$B$6:$B$49,СВОДНАЯ!C2,'7 день'!$D$6:$D$49)</f>
        <v>64</v>
      </c>
      <c r="K2" s="25">
        <f>SUMIF('8 день'!$B$6:$B$57,СВОДНАЯ!C2,'8 день'!$D$6:$D$57)</f>
        <v>64</v>
      </c>
      <c r="L2" s="25">
        <f>SUMIF('9 день'!$B$6:$B$53,СВОДНАЯ!C2,'9 день'!$D$6:$D$53)</f>
        <v>64</v>
      </c>
      <c r="M2" s="25">
        <f>SUMIF('10 день'!$B$6:$B$53,СВОДНАЯ!C2,'10 день'!$D$6:$D$53)</f>
        <v>64</v>
      </c>
      <c r="N2" s="59">
        <f>AVERAGE(D2:M2)</f>
        <v>64</v>
      </c>
      <c r="O2" s="23"/>
      <c r="P2" s="160"/>
      <c r="Q2" s="160"/>
      <c r="R2" s="160"/>
      <c r="S2" s="160"/>
    </row>
    <row r="3" spans="1:19" ht="14.25" customHeight="1" outlineLevel="1">
      <c r="A3" s="3">
        <f>A2+1</f>
        <v>2</v>
      </c>
      <c r="B3" s="6" t="s">
        <v>77</v>
      </c>
      <c r="C3" s="6" t="s">
        <v>30</v>
      </c>
      <c r="D3" s="25">
        <f>SUMIF('1 день'!$B$6:$B$47,СВОДНАЯ!C3,'1 день'!$D$6:$D$47)</f>
        <v>40</v>
      </c>
      <c r="E3" s="25">
        <f>SUMIF('2 день'!$B$6:$B$52,СВОДНАЯ!C3,'2 день'!$D$6:$D$52)</f>
        <v>40</v>
      </c>
      <c r="F3" s="25">
        <f>SUMIF('3 день'!$B$6:$B$51,СВОДНАЯ!C3,'3 день'!$D$6:$D$51)</f>
        <v>40</v>
      </c>
      <c r="G3" s="25">
        <f>SUMIF('4 день'!$B$6:$B$46,СВОДНАЯ!C3,'4 день'!$D$6:$D$46)</f>
        <v>40</v>
      </c>
      <c r="H3" s="25">
        <f>SUMIF('5 день'!$B$6:$B$58,СВОДНАЯ!C3,'5 день'!$D$6:$D$58)</f>
        <v>40</v>
      </c>
      <c r="I3" s="25">
        <f>SUMIF('6 день'!$B$6:$B$54,СВОДНАЯ!C3,'6 день'!$D$6:$D$54)</f>
        <v>40</v>
      </c>
      <c r="J3" s="25">
        <f>SUMIF('7 день'!$B$6:$B$49,СВОДНАЯ!C3,'7 день'!$D$6:$D$49)</f>
        <v>40</v>
      </c>
      <c r="K3" s="25">
        <f>SUMIF('8 день'!$B$6:$B$57,СВОДНАЯ!C3,'8 день'!$D$6:$D$57)</f>
        <v>40</v>
      </c>
      <c r="L3" s="25">
        <f>SUMIF('9 день'!$B$6:$B$53,СВОДНАЯ!C3,'9 день'!$D$6:$D$53)</f>
        <v>40</v>
      </c>
      <c r="M3" s="25">
        <f>SUMIF('10 день'!$B$6:$B$53,СВОДНАЯ!C3,'10 день'!$D$6:$D$53)</f>
        <v>40</v>
      </c>
      <c r="N3" s="59">
        <f aca="true" t="shared" si="0" ref="N3:N64">AVERAGE(D3:M3)</f>
        <v>40</v>
      </c>
      <c r="O3" s="23"/>
      <c r="P3" s="27" t="s">
        <v>183</v>
      </c>
      <c r="Q3" s="28">
        <v>240</v>
      </c>
      <c r="R3" s="37">
        <f>N19+(N23*2.5)</f>
        <v>240</v>
      </c>
      <c r="S3" s="36">
        <f>R3/Q3</f>
        <v>1</v>
      </c>
    </row>
    <row r="4" spans="1:19" ht="14.25" customHeight="1" outlineLevel="1">
      <c r="A4" s="3">
        <f aca="true" t="shared" si="1" ref="A4:A64">A3+1</f>
        <v>3</v>
      </c>
      <c r="B4" s="6" t="s">
        <v>78</v>
      </c>
      <c r="C4" s="6" t="s">
        <v>43</v>
      </c>
      <c r="D4" s="25">
        <f>SUMIF('1 день'!$B$6:$B$47,СВОДНАЯ!C4,'1 день'!$D$6:$D$47)</f>
        <v>0</v>
      </c>
      <c r="E4" s="25">
        <f>SUMIF('2 день'!$B$6:$B$52,СВОДНАЯ!C4,'2 день'!$D$6:$D$52)</f>
        <v>35</v>
      </c>
      <c r="F4" s="25">
        <f>SUMIF('3 день'!$B$6:$B$51,СВОДНАЯ!C4,'3 день'!$D$6:$D$51)</f>
        <v>25</v>
      </c>
      <c r="G4" s="25">
        <f>SUMIF('4 день'!$B$6:$B$46,СВОДНАЯ!C4,'4 день'!$D$6:$D$46)</f>
        <v>0</v>
      </c>
      <c r="H4" s="25">
        <f>SUMIF('5 день'!$B$6:$B$58,СВОДНАЯ!C4,'5 день'!$D$6:$D$58)</f>
        <v>20</v>
      </c>
      <c r="I4" s="25">
        <f>SUMIF('6 день'!$B$6:$B$54,СВОДНАЯ!C4,'6 день'!$D$6:$D$54)</f>
        <v>60</v>
      </c>
      <c r="J4" s="25">
        <f>SUMIF('7 день'!$B$6:$B$49,СВОДНАЯ!C4,'7 день'!$D$6:$D$49)</f>
        <v>35</v>
      </c>
      <c r="K4" s="25">
        <f>SUMIF('8 день'!$B$6:$B$57,СВОДНАЯ!C4,'8 день'!$D$6:$D$57)</f>
        <v>15</v>
      </c>
      <c r="L4" s="25">
        <f>SUMIF('9 день'!$B$6:$B$53,СВОДНАЯ!C4,'9 день'!$D$6:$D$53)</f>
        <v>0</v>
      </c>
      <c r="M4" s="25">
        <f>SUMIF('10 день'!$B$6:$B$53,СВОДНАЯ!C4,'10 день'!$D$6:$D$53)</f>
        <v>42</v>
      </c>
      <c r="N4" s="59">
        <f t="shared" si="0"/>
        <v>23.2</v>
      </c>
      <c r="O4" s="23"/>
      <c r="P4" s="29" t="s">
        <v>184</v>
      </c>
      <c r="Q4" s="28">
        <v>120</v>
      </c>
      <c r="R4" s="38">
        <f>N21+N22</f>
        <v>120</v>
      </c>
      <c r="S4" s="36">
        <f aca="true" t="shared" si="2" ref="S4:S39">R4/Q4</f>
        <v>1</v>
      </c>
    </row>
    <row r="5" spans="1:19" ht="14.25" customHeight="1" outlineLevel="1">
      <c r="A5" s="3">
        <f t="shared" si="1"/>
        <v>4</v>
      </c>
      <c r="B5" s="6" t="s">
        <v>79</v>
      </c>
      <c r="C5" s="6" t="s">
        <v>264</v>
      </c>
      <c r="D5" s="25">
        <f>SUMIF('1 день'!$B$6:$B$47,СВОДНАЯ!C5,'1 день'!$D$6:$D$47)</f>
        <v>0</v>
      </c>
      <c r="E5" s="25">
        <f>SUMIF('2 день'!$B$6:$B$52,СВОДНАЯ!C5,'2 день'!$D$6:$D$52)</f>
        <v>36</v>
      </c>
      <c r="F5" s="25">
        <f>SUMIF('3 день'!$B$6:$B$51,СВОДНАЯ!C5,'3 день'!$D$6:$D$51)</f>
        <v>0</v>
      </c>
      <c r="G5" s="25">
        <f>SUMIF('4 день'!$B$6:$B$46,СВОДНАЯ!C5,'4 день'!$D$6:$D$46)</f>
        <v>0</v>
      </c>
      <c r="H5" s="25">
        <f>SUMIF('5 день'!$B$6:$B$58,СВОДНАЯ!C5,'5 день'!$D$6:$D$58)</f>
        <v>0</v>
      </c>
      <c r="I5" s="25">
        <f>SUMIF('6 день'!$B$6:$B$54,СВОДНАЯ!C5,'6 день'!$D$6:$D$54)</f>
        <v>0</v>
      </c>
      <c r="J5" s="25">
        <f>SUMIF('7 день'!$B$6:$B$49,СВОДНАЯ!C5,'7 день'!$D$6:$D$49)</f>
        <v>0</v>
      </c>
      <c r="K5" s="25">
        <f>SUMIF('8 день'!$B$6:$B$57,СВОДНАЯ!C5,'8 день'!$D$6:$D$57)</f>
        <v>0</v>
      </c>
      <c r="L5" s="25">
        <f>SUMIF('9 день'!$B$6:$B$53,СВОДНАЯ!C5,'9 день'!$D$6:$D$53)</f>
        <v>0</v>
      </c>
      <c r="M5" s="25">
        <f>SUMIF('10 день'!$B$6:$B$53,СВОДНАЯ!C5,'10 день'!$D$6:$D$53)</f>
        <v>0</v>
      </c>
      <c r="N5" s="59">
        <f t="shared" si="0"/>
        <v>3.6</v>
      </c>
      <c r="O5" s="23"/>
      <c r="P5" s="162" t="s">
        <v>185</v>
      </c>
      <c r="Q5" s="34">
        <v>32</v>
      </c>
      <c r="R5" s="39">
        <f>N55</f>
        <v>32</v>
      </c>
      <c r="S5" s="36">
        <f t="shared" si="2"/>
        <v>1</v>
      </c>
    </row>
    <row r="6" spans="1:19" ht="14.25" customHeight="1" outlineLevel="1">
      <c r="A6" s="3">
        <f t="shared" si="1"/>
        <v>5</v>
      </c>
      <c r="B6" s="6" t="s">
        <v>80</v>
      </c>
      <c r="C6" s="6" t="s">
        <v>33</v>
      </c>
      <c r="D6" s="25">
        <f>SUMIF('1 день'!$B$6:$B$47,СВОДНАЯ!C6,'1 день'!$D$6:$D$47)</f>
        <v>20</v>
      </c>
      <c r="E6" s="25">
        <f>SUMIF('2 день'!$B$6:$B$52,СВОДНАЯ!C6,'2 день'!$D$6:$D$52)</f>
        <v>0</v>
      </c>
      <c r="F6" s="25">
        <f>SUMIF('3 день'!$B$6:$B$51,СВОДНАЯ!C6,'3 день'!$D$6:$D$51)</f>
        <v>0</v>
      </c>
      <c r="G6" s="25">
        <f>SUMIF('4 день'!$B$6:$B$46,СВОДНАЯ!C6,'4 день'!$D$6:$D$46)</f>
        <v>0</v>
      </c>
      <c r="H6" s="25">
        <f>SUMIF('5 день'!$B$6:$B$58,СВОДНАЯ!C6,'5 день'!$D$6:$D$58)</f>
        <v>10</v>
      </c>
      <c r="I6" s="25">
        <f>SUMIF('6 день'!$B$6:$B$54,СВОДНАЯ!C6,'6 день'!$D$6:$D$54)</f>
        <v>0</v>
      </c>
      <c r="J6" s="25">
        <f>SUMIF('7 день'!$B$6:$B$49,СВОДНАЯ!C6,'7 день'!$D$6:$D$49)</f>
        <v>25</v>
      </c>
      <c r="K6" s="25">
        <f>SUMIF('8 день'!$B$6:$B$57,СВОДНАЯ!C6,'8 день'!$D$6:$D$57)</f>
        <v>0</v>
      </c>
      <c r="L6" s="25">
        <f>SUMIF('9 день'!$B$6:$B$53,СВОДНАЯ!C6,'9 день'!$D$6:$D$53)</f>
        <v>0</v>
      </c>
      <c r="M6" s="25">
        <f>SUMIF('10 день'!$B$6:$B$53,СВОДНАЯ!C6,'10 день'!$D$6:$D$53)</f>
        <v>0</v>
      </c>
      <c r="N6" s="59">
        <f t="shared" si="0"/>
        <v>5.5</v>
      </c>
      <c r="O6" s="23"/>
      <c r="P6" s="162"/>
      <c r="Q6" s="35"/>
      <c r="R6" s="40"/>
      <c r="S6" s="36"/>
    </row>
    <row r="7" spans="1:19" ht="14.25" customHeight="1" outlineLevel="1">
      <c r="A7" s="3">
        <f t="shared" si="1"/>
        <v>6</v>
      </c>
      <c r="B7" s="6" t="s">
        <v>81</v>
      </c>
      <c r="C7" s="6" t="s">
        <v>27</v>
      </c>
      <c r="D7" s="25">
        <f>SUMIF('1 день'!$B$6:$B$47,СВОДНАЯ!C7,'1 день'!$D$6:$D$47)</f>
        <v>10</v>
      </c>
      <c r="E7" s="25">
        <f>SUMIF('2 день'!$B$6:$B$52,СВОДНАЯ!C7,'2 день'!$D$6:$D$52)</f>
        <v>0</v>
      </c>
      <c r="F7" s="25">
        <f>SUMIF('3 день'!$B$6:$B$51,СВОДНАЯ!C7,'3 день'!$D$6:$D$51)</f>
        <v>0</v>
      </c>
      <c r="G7" s="25">
        <f>SUMIF('4 день'!$B$6:$B$46,СВОДНАЯ!C7,'4 день'!$D$6:$D$46)</f>
        <v>0</v>
      </c>
      <c r="H7" s="25">
        <f>SUMIF('5 день'!$B$6:$B$58,СВОДНАЯ!C7,'5 день'!$D$6:$D$58)</f>
        <v>0</v>
      </c>
      <c r="I7" s="25">
        <f>SUMIF('6 день'!$B$6:$B$54,СВОДНАЯ!C7,'6 день'!$D$6:$D$54)</f>
        <v>0</v>
      </c>
      <c r="J7" s="25">
        <f>SUMIF('7 день'!$B$6:$B$49,СВОДНАЯ!C7,'7 день'!$D$6:$D$49)</f>
        <v>0</v>
      </c>
      <c r="K7" s="25">
        <f>SUMIF('8 день'!$B$6:$B$57,СВОДНАЯ!C7,'8 день'!$D$6:$D$57)</f>
        <v>0</v>
      </c>
      <c r="L7" s="25">
        <f>SUMIF('9 день'!$B$6:$B$53,СВОДНАЯ!C7,'9 день'!$D$6:$D$53)</f>
        <v>25</v>
      </c>
      <c r="M7" s="25">
        <f>SUMIF('10 день'!$B$6:$B$53,СВОДНАЯ!C7,'10 день'!$D$6:$D$53)</f>
        <v>0</v>
      </c>
      <c r="N7" s="59">
        <f t="shared" si="0"/>
        <v>3.5</v>
      </c>
      <c r="O7" s="23"/>
      <c r="P7" s="27" t="s">
        <v>186</v>
      </c>
      <c r="Q7" s="28">
        <v>8.8</v>
      </c>
      <c r="R7" s="41">
        <f>N20</f>
        <v>8.8</v>
      </c>
      <c r="S7" s="36">
        <f t="shared" si="2"/>
        <v>1</v>
      </c>
    </row>
    <row r="8" spans="1:19" ht="14.25" customHeight="1" outlineLevel="1">
      <c r="A8" s="3">
        <f t="shared" si="1"/>
        <v>7</v>
      </c>
      <c r="B8" s="6" t="s">
        <v>82</v>
      </c>
      <c r="C8" s="6" t="s">
        <v>15</v>
      </c>
      <c r="D8" s="25">
        <f>SUMIF('1 день'!$B$6:$B$47,СВОДНАЯ!C8,'1 день'!$D$6:$D$47)</f>
        <v>0</v>
      </c>
      <c r="E8" s="25">
        <f>SUMIF('2 день'!$B$6:$B$52,СВОДНАЯ!C8,'2 день'!$D$6:$D$52)</f>
        <v>0</v>
      </c>
      <c r="F8" s="25">
        <f>SUMIF('3 день'!$B$6:$B$51,СВОДНАЯ!C8,'3 день'!$D$6:$D$51)</f>
        <v>0</v>
      </c>
      <c r="G8" s="25">
        <f>SUMIF('4 день'!$B$6:$B$46,СВОДНАЯ!C8,'4 день'!$D$6:$D$46)</f>
        <v>12</v>
      </c>
      <c r="H8" s="25">
        <f>SUMIF('5 день'!$B$6:$B$58,СВОДНАЯ!C8,'5 день'!$D$6:$D$58)</f>
        <v>25</v>
      </c>
      <c r="I8" s="25">
        <f>SUMIF('6 день'!$B$6:$B$54,СВОДНАЯ!C8,'6 день'!$D$6:$D$54)</f>
        <v>10</v>
      </c>
      <c r="J8" s="25">
        <f>SUMIF('7 день'!$B$6:$B$49,СВОДНАЯ!C8,'7 день'!$D$6:$D$49)</f>
        <v>35</v>
      </c>
      <c r="K8" s="25">
        <f>SUMIF('8 день'!$B$6:$B$57,СВОДНАЯ!C8,'8 день'!$D$6:$D$57)</f>
        <v>12</v>
      </c>
      <c r="L8" s="25">
        <f>SUMIF('9 день'!$B$6:$B$53,СВОДНАЯ!C8,'9 день'!$D$6:$D$53)</f>
        <v>0</v>
      </c>
      <c r="M8" s="25">
        <f>SUMIF('10 день'!$B$6:$B$53,СВОДНАЯ!C8,'10 день'!$D$6:$D$53)</f>
        <v>0</v>
      </c>
      <c r="N8" s="59">
        <f t="shared" si="0"/>
        <v>9.4</v>
      </c>
      <c r="O8" s="23"/>
      <c r="P8" s="27" t="s">
        <v>187</v>
      </c>
      <c r="Q8" s="28">
        <v>4.8</v>
      </c>
      <c r="R8" s="42">
        <f>N25</f>
        <v>4.8</v>
      </c>
      <c r="S8" s="36">
        <f t="shared" si="2"/>
        <v>1</v>
      </c>
    </row>
    <row r="9" spans="1:19" ht="14.25" customHeight="1" outlineLevel="1">
      <c r="A9" s="3">
        <f t="shared" si="1"/>
        <v>8</v>
      </c>
      <c r="B9" s="6" t="s">
        <v>83</v>
      </c>
      <c r="C9" s="6" t="s">
        <v>22</v>
      </c>
      <c r="D9" s="25">
        <f>SUMIF('1 день'!$B$6:$B$47,СВОДНАЯ!C9,'1 день'!$D$6:$D$47)</f>
        <v>0</v>
      </c>
      <c r="E9" s="25">
        <f>SUMIF('2 день'!$B$6:$B$52,СВОДНАЯ!C9,'2 день'!$D$6:$D$52)</f>
        <v>20</v>
      </c>
      <c r="F9" s="25">
        <f>SUMIF('3 день'!$B$6:$B$51,СВОДНАЯ!C9,'3 день'!$D$6:$D$51)</f>
        <v>0</v>
      </c>
      <c r="G9" s="25">
        <f>SUMIF('4 день'!$B$6:$B$46,СВОДНАЯ!C9,'4 день'!$D$6:$D$46)</f>
        <v>12</v>
      </c>
      <c r="H9" s="25">
        <f>SUMIF('5 день'!$B$6:$B$58,СВОДНАЯ!C9,'5 день'!$D$6:$D$58)</f>
        <v>0</v>
      </c>
      <c r="I9" s="25">
        <f>SUMIF('6 день'!$B$6:$B$54,СВОДНАЯ!C9,'6 день'!$D$6:$D$54)</f>
        <v>0</v>
      </c>
      <c r="J9" s="25">
        <f>SUMIF('7 день'!$B$6:$B$49,СВОДНАЯ!C9,'7 день'!$D$6:$D$49)</f>
        <v>0</v>
      </c>
      <c r="K9" s="25">
        <f>SUMIF('8 день'!$B$6:$B$57,СВОДНАЯ!C9,'8 день'!$D$6:$D$57)</f>
        <v>12</v>
      </c>
      <c r="L9" s="25">
        <f>SUMIF('9 день'!$B$6:$B$53,СВОДНАЯ!C9,'9 день'!$D$6:$D$53)</f>
        <v>0</v>
      </c>
      <c r="M9" s="25">
        <f>SUMIF('10 день'!$B$6:$B$53,СВОДНАЯ!C9,'10 день'!$D$6:$D$53)</f>
        <v>0</v>
      </c>
      <c r="N9" s="59">
        <f t="shared" si="0"/>
        <v>4.4</v>
      </c>
      <c r="O9" s="23"/>
      <c r="P9" s="27" t="s">
        <v>188</v>
      </c>
      <c r="Q9" s="30">
        <v>44</v>
      </c>
      <c r="R9" s="26"/>
      <c r="S9" s="36">
        <f t="shared" si="2"/>
        <v>0</v>
      </c>
    </row>
    <row r="10" spans="1:19" ht="14.25" customHeight="1" outlineLevel="1">
      <c r="A10" s="3">
        <f t="shared" si="1"/>
        <v>9</v>
      </c>
      <c r="B10" s="6" t="s">
        <v>84</v>
      </c>
      <c r="C10" s="6" t="s">
        <v>67</v>
      </c>
      <c r="D10" s="25">
        <f>SUMIF('1 день'!$B$6:$B$47,СВОДНАЯ!C10,'1 день'!$D$6:$D$47)</f>
        <v>0</v>
      </c>
      <c r="E10" s="25">
        <f>SUMIF('2 день'!$B$6:$B$52,СВОДНАЯ!C10,'2 день'!$D$6:$D$52)</f>
        <v>0</v>
      </c>
      <c r="F10" s="25">
        <f>SUMIF('3 день'!$B$6:$B$51,СВОДНАЯ!C10,'3 день'!$D$6:$D$51)</f>
        <v>0</v>
      </c>
      <c r="G10" s="25">
        <f>SUMIF('4 день'!$B$6:$B$46,СВОДНАЯ!C10,'4 день'!$D$6:$D$46)</f>
        <v>0</v>
      </c>
      <c r="H10" s="25">
        <f>SUMIF('5 день'!$B$6:$B$58,СВОДНАЯ!C10,'5 день'!$D$6:$D$58)</f>
        <v>0</v>
      </c>
      <c r="I10" s="25">
        <f>SUMIF('6 день'!$B$6:$B$54,СВОДНАЯ!C10,'6 день'!$D$6:$D$54)</f>
        <v>24</v>
      </c>
      <c r="J10" s="25">
        <f>SUMIF('7 день'!$B$6:$B$49,СВОДНАЯ!C10,'7 день'!$D$6:$D$49)</f>
        <v>0</v>
      </c>
      <c r="K10" s="25">
        <f>SUMIF('8 день'!$B$6:$B$57,СВОДНАЯ!C10,'8 день'!$D$6:$D$57)</f>
        <v>0</v>
      </c>
      <c r="L10" s="25">
        <f>SUMIF('9 день'!$B$6:$B$53,СВОДНАЯ!C10,'9 день'!$D$6:$D$53)</f>
        <v>0</v>
      </c>
      <c r="M10" s="25">
        <f>SUMIF('10 день'!$B$6:$B$53,СВОДНАЯ!C10,'10 день'!$D$6:$D$53)</f>
        <v>24</v>
      </c>
      <c r="N10" s="59">
        <f t="shared" si="0"/>
        <v>4.8</v>
      </c>
      <c r="O10" s="23"/>
      <c r="P10" s="27" t="s">
        <v>189</v>
      </c>
      <c r="Q10" s="30">
        <v>44</v>
      </c>
      <c r="R10" s="43">
        <f>N39</f>
        <v>44</v>
      </c>
      <c r="S10" s="36">
        <f t="shared" si="2"/>
        <v>1</v>
      </c>
    </row>
    <row r="11" spans="1:19" ht="14.25" customHeight="1" outlineLevel="1">
      <c r="A11" s="3">
        <f t="shared" si="1"/>
        <v>10</v>
      </c>
      <c r="B11" s="6" t="s">
        <v>85</v>
      </c>
      <c r="C11" s="6" t="s">
        <v>53</v>
      </c>
      <c r="D11" s="25">
        <f>SUMIF('1 день'!$B$6:$B$47,СВОДНАЯ!C11,'1 день'!$D$6:$D$47)</f>
        <v>0</v>
      </c>
      <c r="E11" s="25">
        <f>SUMIF('2 день'!$B$6:$B$52,СВОДНАЯ!C11,'2 день'!$D$6:$D$52)</f>
        <v>0</v>
      </c>
      <c r="F11" s="25">
        <f>SUMIF('3 день'!$B$6:$B$51,СВОДНАЯ!C11,'3 день'!$D$6:$D$51)</f>
        <v>20</v>
      </c>
      <c r="G11" s="25">
        <f>SUMIF('4 день'!$B$6:$B$46,СВОДНАЯ!C11,'4 день'!$D$6:$D$46)</f>
        <v>0</v>
      </c>
      <c r="H11" s="25">
        <f>SUMIF('5 день'!$B$6:$B$58,СВОДНАЯ!C11,'5 день'!$D$6:$D$58)</f>
        <v>0</v>
      </c>
      <c r="I11" s="25">
        <f>SUMIF('6 день'!$B$6:$B$54,СВОДНАЯ!C11,'6 день'!$D$6:$D$54)</f>
        <v>0</v>
      </c>
      <c r="J11" s="25">
        <f>SUMIF('7 день'!$B$6:$B$49,СВОДНАЯ!C11,'7 день'!$D$6:$D$49)</f>
        <v>0</v>
      </c>
      <c r="K11" s="25">
        <f>SUMIF('8 день'!$B$6:$B$57,СВОДНАЯ!C11,'8 день'!$D$6:$D$57)</f>
        <v>0</v>
      </c>
      <c r="L11" s="25">
        <f>SUMIF('9 день'!$B$6:$B$53,СВОДНАЯ!C11,'9 день'!$D$6:$D$53)</f>
        <v>0</v>
      </c>
      <c r="M11" s="25">
        <f>SUMIF('10 день'!$B$6:$B$53,СВОДНАЯ!C11,'10 день'!$D$6:$D$53)</f>
        <v>0</v>
      </c>
      <c r="N11" s="59">
        <f t="shared" si="0"/>
        <v>2</v>
      </c>
      <c r="O11" s="23"/>
      <c r="P11" s="27" t="s">
        <v>190</v>
      </c>
      <c r="Q11" s="31">
        <v>19.2</v>
      </c>
      <c r="R11" s="38">
        <f>N45</f>
        <v>19.2</v>
      </c>
      <c r="S11" s="36">
        <f t="shared" si="2"/>
        <v>1</v>
      </c>
    </row>
    <row r="12" spans="1:19" ht="14.25" customHeight="1" outlineLevel="1">
      <c r="A12" s="3">
        <f t="shared" si="1"/>
        <v>11</v>
      </c>
      <c r="B12" s="6" t="s">
        <v>86</v>
      </c>
      <c r="C12" s="6" t="s">
        <v>62</v>
      </c>
      <c r="D12" s="25">
        <f>SUMIF('1 день'!$B$6:$B$47,СВОДНАЯ!C12,'1 день'!$D$6:$D$47)</f>
        <v>0</v>
      </c>
      <c r="E12" s="25">
        <f>SUMIF('2 день'!$B$6:$B$52,СВОДНАЯ!C12,'2 день'!$D$6:$D$52)</f>
        <v>0</v>
      </c>
      <c r="F12" s="25">
        <f>SUMIF('3 день'!$B$6:$B$51,СВОДНАЯ!C12,'3 день'!$D$6:$D$51)</f>
        <v>0</v>
      </c>
      <c r="G12" s="25">
        <f>SUMIF('4 день'!$B$6:$B$46,СВОДНАЯ!C12,'4 день'!$D$6:$D$46)</f>
        <v>12</v>
      </c>
      <c r="H12" s="25">
        <f>SUMIF('5 день'!$B$6:$B$58,СВОДНАЯ!C12,'5 день'!$D$6:$D$58)</f>
        <v>0</v>
      </c>
      <c r="I12" s="25">
        <f>SUMIF('6 день'!$B$6:$B$54,СВОДНАЯ!C12,'6 день'!$D$6:$D$54)</f>
        <v>0</v>
      </c>
      <c r="J12" s="25">
        <f>SUMIF('7 день'!$B$6:$B$49,СВОДНАЯ!C12,'7 день'!$D$6:$D$49)</f>
        <v>0</v>
      </c>
      <c r="K12" s="25">
        <f>SUMIF('8 день'!$B$6:$B$57,СВОДНАЯ!C12,'8 день'!$D$6:$D$57)</f>
        <v>0</v>
      </c>
      <c r="L12" s="25">
        <f>SUMIF('9 день'!$B$6:$B$53,СВОДНАЯ!C12,'9 день'!$D$6:$D$53)</f>
        <v>0</v>
      </c>
      <c r="M12" s="25">
        <f>SUMIF('10 день'!$B$6:$B$53,СВОДНАЯ!C12,'10 день'!$D$6:$D$53)</f>
        <v>0</v>
      </c>
      <c r="N12" s="59">
        <f t="shared" si="0"/>
        <v>1.2</v>
      </c>
      <c r="O12" s="23"/>
      <c r="P12" s="27" t="s">
        <v>191</v>
      </c>
      <c r="Q12" s="31">
        <v>29.6</v>
      </c>
      <c r="R12" s="44">
        <f>N48</f>
        <v>29.6</v>
      </c>
      <c r="S12" s="36">
        <f t="shared" si="2"/>
        <v>1</v>
      </c>
    </row>
    <row r="13" spans="1:19" ht="14.25" customHeight="1" outlineLevel="1">
      <c r="A13" s="3">
        <f t="shared" si="1"/>
        <v>12</v>
      </c>
      <c r="B13" s="6" t="s">
        <v>87</v>
      </c>
      <c r="C13" s="6"/>
      <c r="D13" s="25">
        <f>SUMIF('1 день'!$B$6:$B$47,СВОДНАЯ!C13,'1 день'!$D$6:$D$47)</f>
        <v>0</v>
      </c>
      <c r="E13" s="25">
        <f>SUMIF('2 день'!$B$6:$B$52,СВОДНАЯ!C13,'2 день'!$D$6:$D$52)</f>
        <v>0</v>
      </c>
      <c r="F13" s="25">
        <f>SUMIF('3 день'!$B$6:$B$51,СВОДНАЯ!C13,'3 день'!$D$6:$D$51)</f>
        <v>0</v>
      </c>
      <c r="G13" s="25">
        <f>SUMIF('4 день'!$B$6:$B$46,СВОДНАЯ!C13,'4 день'!$D$6:$D$46)</f>
        <v>0</v>
      </c>
      <c r="H13" s="25">
        <f>SUMIF('5 день'!$B$6:$B$58,СВОДНАЯ!C13,'5 день'!$D$6:$D$58)</f>
        <v>0</v>
      </c>
      <c r="I13" s="25">
        <f>SUMIF('6 день'!$B$6:$B$54,СВОДНАЯ!C13,'6 день'!$D$6:$D$54)</f>
        <v>0</v>
      </c>
      <c r="J13" s="25">
        <f>SUMIF('7 день'!$B$6:$B$49,СВОДНАЯ!C13,'7 день'!$D$6:$D$49)</f>
        <v>0</v>
      </c>
      <c r="K13" s="25">
        <f>SUMIF('8 день'!$B$6:$B$57,СВОДНАЯ!C13,'8 день'!$D$6:$D$57)</f>
        <v>0</v>
      </c>
      <c r="L13" s="25">
        <f>SUMIF('9 день'!$B$6:$B$53,СВОДНАЯ!C13,'9 день'!$D$6:$D$53)</f>
        <v>0</v>
      </c>
      <c r="M13" s="25">
        <f>SUMIF('10 день'!$B$6:$B$53,СВОДНАЯ!C13,'10 день'!$D$6:$D$53)</f>
        <v>0</v>
      </c>
      <c r="N13" s="59">
        <f t="shared" si="0"/>
        <v>0</v>
      </c>
      <c r="O13" s="23"/>
      <c r="P13" s="27" t="s">
        <v>192</v>
      </c>
      <c r="Q13" s="31">
        <v>5.5</v>
      </c>
      <c r="R13" s="26"/>
      <c r="S13" s="36">
        <f t="shared" si="2"/>
        <v>0</v>
      </c>
    </row>
    <row r="14" spans="1:19" ht="14.25" customHeight="1" outlineLevel="1">
      <c r="A14" s="3">
        <f t="shared" si="1"/>
        <v>13</v>
      </c>
      <c r="B14" s="6" t="s">
        <v>88</v>
      </c>
      <c r="C14" s="6" t="s">
        <v>59</v>
      </c>
      <c r="D14" s="25">
        <f>SUMIF('1 день'!$B$6:$B$47,СВОДНАЯ!C14,'1 день'!$D$6:$D$47)</f>
        <v>20</v>
      </c>
      <c r="E14" s="25">
        <f>SUMIF('2 день'!$B$6:$B$52,СВОДНАЯ!C14,'2 день'!$D$6:$D$52)</f>
        <v>0</v>
      </c>
      <c r="F14" s="25">
        <f>SUMIF('3 день'!$B$6:$B$51,СВОДНАЯ!C14,'3 день'!$D$6:$D$51)</f>
        <v>0</v>
      </c>
      <c r="G14" s="25">
        <f>SUMIF('4 день'!$B$6:$B$46,СВОДНАЯ!C14,'4 день'!$D$6:$D$46)</f>
        <v>36</v>
      </c>
      <c r="H14" s="25">
        <f>SUMIF('5 день'!$B$6:$B$58,СВОДНАЯ!C14,'5 день'!$D$6:$D$58)</f>
        <v>0</v>
      </c>
      <c r="I14" s="25">
        <f>SUMIF('6 день'!$B$6:$B$54,СВОДНАЯ!C14,'6 день'!$D$6:$D$54)</f>
        <v>0</v>
      </c>
      <c r="J14" s="25">
        <f>SUMIF('7 день'!$B$6:$B$49,СВОДНАЯ!C14,'7 день'!$D$6:$D$49)</f>
        <v>0</v>
      </c>
      <c r="K14" s="25">
        <f>SUMIF('8 день'!$B$6:$B$57,СВОДНАЯ!C14,'8 день'!$D$6:$D$57)</f>
        <v>0</v>
      </c>
      <c r="L14" s="25">
        <f>SUMIF('9 день'!$B$6:$B$53,СВОДНАЯ!C14,'9 день'!$D$6:$D$53)</f>
        <v>40</v>
      </c>
      <c r="M14" s="25">
        <f>SUMIF('10 день'!$B$6:$B$53,СВОДНАЯ!C14,'10 день'!$D$6:$D$53)</f>
        <v>0</v>
      </c>
      <c r="N14" s="59">
        <f t="shared" si="0"/>
        <v>9.6</v>
      </c>
      <c r="O14" s="23"/>
      <c r="P14" s="27" t="s">
        <v>193</v>
      </c>
      <c r="Q14" s="31">
        <v>19.2</v>
      </c>
      <c r="R14" s="45">
        <f>N47</f>
        <v>19.2</v>
      </c>
      <c r="S14" s="36">
        <f t="shared" si="2"/>
        <v>1</v>
      </c>
    </row>
    <row r="15" spans="1:19" ht="14.25" customHeight="1" outlineLevel="1">
      <c r="A15" s="3">
        <f t="shared" si="1"/>
        <v>14</v>
      </c>
      <c r="B15" s="6" t="s">
        <v>89</v>
      </c>
      <c r="C15" s="6" t="s">
        <v>17</v>
      </c>
      <c r="D15" s="25">
        <f>SUMIF('1 день'!$B$6:$B$47,СВОДНАЯ!C15,'1 день'!$D$6:$D$47)</f>
        <v>37.6</v>
      </c>
      <c r="E15" s="25">
        <f>SUMIF('2 день'!$B$6:$B$52,СВОДНАЯ!C15,'2 день'!$D$6:$D$52)</f>
        <v>37.6</v>
      </c>
      <c r="F15" s="25">
        <f>SUMIF('3 день'!$B$6:$B$51,СВОДНАЯ!C15,'3 день'!$D$6:$D$51)</f>
        <v>37.6</v>
      </c>
      <c r="G15" s="25">
        <f>SUMIF('4 день'!$B$6:$B$46,СВОДНАЯ!C15,'4 день'!$D$6:$D$46)</f>
        <v>37.6</v>
      </c>
      <c r="H15" s="25">
        <f>SUMIF('5 день'!$B$6:$B$58,СВОДНАЯ!C15,'5 день'!$D$6:$D$58)</f>
        <v>37.6</v>
      </c>
      <c r="I15" s="25">
        <f>SUMIF('6 день'!$B$6:$B$54,СВОДНАЯ!C15,'6 день'!$D$6:$D$54)</f>
        <v>37.6</v>
      </c>
      <c r="J15" s="25">
        <f>SUMIF('7 день'!$B$6:$B$49,СВОДНАЯ!C15,'7 день'!$D$6:$D$49)</f>
        <v>37.6</v>
      </c>
      <c r="K15" s="25">
        <f>SUMIF('8 день'!$B$6:$B$57,СВОДНАЯ!C15,'8 день'!$D$6:$D$57)</f>
        <v>37.6</v>
      </c>
      <c r="L15" s="25">
        <f>SUMIF('9 день'!$B$6:$B$53,СВОДНАЯ!C15,'9 день'!$D$6:$D$53)</f>
        <v>37.6</v>
      </c>
      <c r="M15" s="25">
        <f>SUMIF('10 день'!$B$6:$B$53,СВОДНАЯ!C15,'10 день'!$D$6:$D$53)</f>
        <v>37.6</v>
      </c>
      <c r="N15" s="59">
        <f t="shared" si="0"/>
        <v>37.60000000000001</v>
      </c>
      <c r="O15" s="23"/>
      <c r="P15" s="27" t="s">
        <v>194</v>
      </c>
      <c r="Q15" s="31">
        <v>112</v>
      </c>
      <c r="R15" s="46">
        <f>N34</f>
        <v>112</v>
      </c>
      <c r="S15" s="36">
        <f t="shared" si="2"/>
        <v>1</v>
      </c>
    </row>
    <row r="16" spans="1:19" ht="14.25" customHeight="1" outlineLevel="1">
      <c r="A16" s="3">
        <f t="shared" si="1"/>
        <v>15</v>
      </c>
      <c r="B16" s="6" t="s">
        <v>90</v>
      </c>
      <c r="C16" s="6"/>
      <c r="D16" s="25">
        <f>SUMIF('1 день'!$B$6:$B$47,СВОДНАЯ!C16,'1 день'!$D$6:$D$47)</f>
        <v>0</v>
      </c>
      <c r="E16" s="25">
        <f>SUMIF('2 день'!$B$6:$B$52,СВОДНАЯ!C16,'2 день'!$D$6:$D$52)</f>
        <v>0</v>
      </c>
      <c r="F16" s="25">
        <f>SUMIF('3 день'!$B$6:$B$51,СВОДНАЯ!C16,'3 день'!$D$6:$D$51)</f>
        <v>0</v>
      </c>
      <c r="G16" s="25">
        <f>SUMIF('4 день'!$B$6:$B$46,СВОДНАЯ!C16,'4 день'!$D$6:$D$46)</f>
        <v>0</v>
      </c>
      <c r="H16" s="25">
        <f>SUMIF('5 день'!$B$6:$B$58,СВОДНАЯ!C16,'5 день'!$D$6:$D$58)</f>
        <v>0</v>
      </c>
      <c r="I16" s="25">
        <f>SUMIF('6 день'!$B$6:$B$54,СВОДНАЯ!C16,'6 день'!$D$6:$D$54)</f>
        <v>0</v>
      </c>
      <c r="J16" s="25">
        <f>SUMIF('7 день'!$B$6:$B$49,СВОДНАЯ!C16,'7 день'!$D$6:$D$49)</f>
        <v>0</v>
      </c>
      <c r="K16" s="25">
        <f>SUMIF('8 день'!$B$6:$B$57,СВОДНАЯ!C16,'8 день'!$D$6:$D$57)</f>
        <v>0</v>
      </c>
      <c r="L16" s="25">
        <f>SUMIF('9 день'!$B$6:$B$53,СВОДНАЯ!C16,'9 день'!$D$6:$D$53)</f>
        <v>0</v>
      </c>
      <c r="M16" s="25">
        <f>SUMIF('10 день'!$B$6:$B$53,СВОДНАЯ!C16,'10 день'!$D$6:$D$53)</f>
        <v>0</v>
      </c>
      <c r="N16" s="59">
        <f t="shared" si="0"/>
        <v>0</v>
      </c>
      <c r="O16" s="23"/>
      <c r="P16" s="27" t="s">
        <v>195</v>
      </c>
      <c r="Q16" s="31">
        <v>112</v>
      </c>
      <c r="R16" s="26"/>
      <c r="S16" s="36"/>
    </row>
    <row r="17" spans="1:19" ht="14.25" customHeight="1" outlineLevel="1">
      <c r="A17" s="3">
        <f t="shared" si="1"/>
        <v>16</v>
      </c>
      <c r="B17" s="6" t="s">
        <v>49</v>
      </c>
      <c r="C17" s="6" t="s">
        <v>50</v>
      </c>
      <c r="D17" s="25">
        <f>SUMIF('1 день'!$B$6:$B$47,СВОДНАЯ!C17,'1 день'!$D$6:$D$47)</f>
        <v>0</v>
      </c>
      <c r="E17" s="25">
        <f>SUMIF('2 день'!$B$6:$B$52,СВОДНАЯ!C17,'2 день'!$D$6:$D$52)</f>
        <v>0</v>
      </c>
      <c r="F17" s="25">
        <f>SUMIF('3 день'!$B$6:$B$51,СВОДНАЯ!C17,'3 день'!$D$6:$D$51)</f>
        <v>37</v>
      </c>
      <c r="G17" s="25">
        <f>SUMIF('4 день'!$B$6:$B$46,СВОДНАЯ!C17,'4 день'!$D$6:$D$46)</f>
        <v>0</v>
      </c>
      <c r="H17" s="25">
        <f>SUMIF('5 день'!$B$6:$B$58,СВОДНАЯ!C17,'5 день'!$D$6:$D$58)</f>
        <v>0</v>
      </c>
      <c r="I17" s="25">
        <f>SUMIF('6 день'!$B$6:$B$54,СВОДНАЯ!C17,'6 день'!$D$6:$D$54)</f>
        <v>0</v>
      </c>
      <c r="J17" s="25">
        <f>SUMIF('7 день'!$B$6:$B$49,СВОДНАЯ!C17,'7 день'!$D$6:$D$49)</f>
        <v>0</v>
      </c>
      <c r="K17" s="25">
        <f>SUMIF('8 день'!$B$6:$B$57,СВОДНАЯ!C17,'8 день'!$D$6:$D$57)</f>
        <v>37</v>
      </c>
      <c r="L17" s="25">
        <f>SUMIF('9 день'!$B$6:$B$53,СВОДНАЯ!C17,'9 день'!$D$6:$D$53)</f>
        <v>36</v>
      </c>
      <c r="M17" s="25">
        <f>SUMIF('10 день'!$B$6:$B$53,СВОДНАЯ!C17,'10 день'!$D$6:$D$53)</f>
        <v>0</v>
      </c>
      <c r="N17" s="59">
        <f t="shared" si="0"/>
        <v>11</v>
      </c>
      <c r="O17" s="23"/>
      <c r="P17" s="27" t="s">
        <v>196</v>
      </c>
      <c r="Q17" s="31">
        <v>112</v>
      </c>
      <c r="R17" s="26"/>
      <c r="S17" s="36"/>
    </row>
    <row r="18" spans="1:19" ht="14.25" customHeight="1" outlineLevel="1">
      <c r="A18" s="3">
        <f t="shared" si="1"/>
        <v>17</v>
      </c>
      <c r="B18" s="6" t="s">
        <v>91</v>
      </c>
      <c r="C18" s="6" t="s">
        <v>144</v>
      </c>
      <c r="D18" s="25">
        <f>SUMIF('1 день'!$B$6:$B$47,СВОДНАЯ!C18,'1 день'!$D$6:$D$47)</f>
        <v>0</v>
      </c>
      <c r="E18" s="25">
        <f>SUMIF('2 день'!$B$6:$B$52,СВОДНАЯ!C18,'2 день'!$D$6:$D$52)</f>
        <v>0</v>
      </c>
      <c r="F18" s="25">
        <f>SUMIF('3 день'!$B$6:$B$51,СВОДНАЯ!C18,'3 день'!$D$6:$D$51)</f>
        <v>0</v>
      </c>
      <c r="G18" s="25">
        <f>SUMIF('4 день'!$B$6:$B$46,СВОДНАЯ!C18,'4 день'!$D$6:$D$46)</f>
        <v>0</v>
      </c>
      <c r="H18" s="25">
        <f>SUMIF('5 день'!$B$6:$B$58,СВОДНАЯ!C18,'5 день'!$D$6:$D$58)</f>
        <v>0</v>
      </c>
      <c r="I18" s="25">
        <f>SUMIF('6 день'!$B$6:$B$54,СВОДНАЯ!C18,'6 день'!$D$6:$D$54)</f>
        <v>20</v>
      </c>
      <c r="J18" s="25">
        <f>SUMIF('7 день'!$B$6:$B$49,СВОДНАЯ!C18,'7 день'!$D$6:$D$49)</f>
        <v>0</v>
      </c>
      <c r="K18" s="25">
        <f>SUMIF('8 день'!$B$6:$B$57,СВОДНАЯ!C18,'8 день'!$D$6:$D$57)</f>
        <v>0</v>
      </c>
      <c r="L18" s="25">
        <f>SUMIF('9 день'!$B$6:$B$53,СВОДНАЯ!C18,'9 день'!$D$6:$D$53)</f>
        <v>0</v>
      </c>
      <c r="M18" s="25">
        <f>SUMIF('10 день'!$B$6:$B$53,СВОДНАЯ!C18,'10 день'!$D$6:$D$53)</f>
        <v>0</v>
      </c>
      <c r="N18" s="59">
        <f t="shared" si="0"/>
        <v>2</v>
      </c>
      <c r="O18" s="23"/>
      <c r="P18" s="27" t="s">
        <v>197</v>
      </c>
      <c r="Q18" s="31">
        <v>112</v>
      </c>
      <c r="R18" s="26"/>
      <c r="S18" s="36"/>
    </row>
    <row r="19" spans="1:19" ht="14.25" customHeight="1" outlineLevel="1">
      <c r="A19" s="3">
        <f t="shared" si="1"/>
        <v>18</v>
      </c>
      <c r="B19" s="6" t="s">
        <v>92</v>
      </c>
      <c r="C19" s="6" t="s">
        <v>18</v>
      </c>
      <c r="D19" s="25">
        <f>SUMIF('1 день'!$B$6:$B$47,СВОДНАЯ!C19,'1 день'!$D$6:$D$47)</f>
        <v>300</v>
      </c>
      <c r="E19" s="25">
        <f>SUMIF('2 день'!$B$6:$B$52,СВОДНАЯ!C19,'2 день'!$D$6:$D$52)</f>
        <v>350</v>
      </c>
      <c r="F19" s="25">
        <f>SUMIF('3 день'!$B$6:$B$51,СВОДНАЯ!C19,'3 день'!$D$6:$D$51)</f>
        <v>0</v>
      </c>
      <c r="G19" s="25">
        <f>SUMIF('4 день'!$B$6:$B$46,СВОДНАЯ!C19,'4 день'!$D$6:$D$46)</f>
        <v>150</v>
      </c>
      <c r="H19" s="25">
        <f>SUMIF('5 день'!$B$6:$B$58,СВОДНАЯ!C19,'5 день'!$D$6:$D$58)</f>
        <v>300</v>
      </c>
      <c r="I19" s="25">
        <f>SUMIF('6 день'!$B$6:$B$54,СВОДНАЯ!C19,'6 день'!$D$6:$D$54)</f>
        <v>80</v>
      </c>
      <c r="J19" s="25">
        <f>SUMIF('7 день'!$B$6:$B$49,СВОДНАЯ!C19,'7 день'!$D$6:$D$49)</f>
        <v>250</v>
      </c>
      <c r="K19" s="25">
        <f>SUMIF('8 день'!$B$6:$B$57,СВОДНАЯ!C19,'8 день'!$D$6:$D$57)</f>
        <v>100</v>
      </c>
      <c r="L19" s="25">
        <f>SUMIF('9 день'!$B$6:$B$53,СВОДНАЯ!C19,'9 день'!$D$6:$D$53)</f>
        <v>110</v>
      </c>
      <c r="M19" s="25">
        <f>SUMIF('10 день'!$B$6:$B$53,СВОДНАЯ!C19,'10 день'!$D$6:$D$53)</f>
        <v>360</v>
      </c>
      <c r="N19" s="59">
        <f t="shared" si="0"/>
        <v>200</v>
      </c>
      <c r="O19" s="23"/>
      <c r="P19" s="27" t="s">
        <v>198</v>
      </c>
      <c r="Q19" s="31">
        <v>208</v>
      </c>
      <c r="R19" s="56">
        <f>N27+N29+N30+N32+N50+N49+N31+N33</f>
        <v>208.7</v>
      </c>
      <c r="S19" s="36">
        <f t="shared" si="2"/>
        <v>1.0033653846153845</v>
      </c>
    </row>
    <row r="20" spans="1:19" ht="14.25" customHeight="1" outlineLevel="1">
      <c r="A20" s="3">
        <f t="shared" si="1"/>
        <v>19</v>
      </c>
      <c r="B20" s="6" t="s">
        <v>93</v>
      </c>
      <c r="C20" s="6" t="s">
        <v>146</v>
      </c>
      <c r="D20" s="25">
        <f>SUMIF('1 день'!$B$6:$B$47,СВОДНАЯ!C20,'1 день'!$D$6:$D$47)</f>
        <v>5</v>
      </c>
      <c r="E20" s="25">
        <f>SUMIF('2 день'!$B$6:$B$52,СВОДНАЯ!C20,'2 день'!$D$6:$D$52)</f>
        <v>27</v>
      </c>
      <c r="F20" s="25">
        <f>SUMIF('3 день'!$B$6:$B$51,СВОДНАЯ!C20,'3 день'!$D$6:$D$51)</f>
        <v>0</v>
      </c>
      <c r="G20" s="25">
        <f>SUMIF('4 день'!$B$6:$B$46,СВОДНАЯ!C20,'4 день'!$D$6:$D$46)</f>
        <v>0</v>
      </c>
      <c r="H20" s="25">
        <f>SUMIF('5 день'!$B$6:$B$58,СВОДНАЯ!C20,'5 день'!$D$6:$D$58)</f>
        <v>10</v>
      </c>
      <c r="I20" s="25">
        <f>SUMIF('6 день'!$B$6:$B$54,СВОДНАЯ!C20,'6 день'!$D$6:$D$54)</f>
        <v>0</v>
      </c>
      <c r="J20" s="25">
        <f>SUMIF('7 день'!$B$6:$B$49,СВОДНАЯ!C20,'7 день'!$D$6:$D$49)</f>
        <v>22</v>
      </c>
      <c r="K20" s="25">
        <f>SUMIF('8 день'!$B$6:$B$57,СВОДНАЯ!C20,'8 день'!$D$6:$D$57)</f>
        <v>10</v>
      </c>
      <c r="L20" s="25">
        <f>SUMIF('9 день'!$B$6:$B$53,СВОДНАЯ!C20,'9 день'!$D$6:$D$53)</f>
        <v>5</v>
      </c>
      <c r="M20" s="25">
        <f>SUMIF('10 день'!$B$6:$B$53,СВОДНАЯ!C20,'10 день'!$D$6:$D$53)</f>
        <v>9</v>
      </c>
      <c r="N20" s="59">
        <f t="shared" si="0"/>
        <v>8.8</v>
      </c>
      <c r="O20" s="23"/>
      <c r="P20" s="32" t="s">
        <v>199</v>
      </c>
      <c r="Q20" s="31">
        <v>80</v>
      </c>
      <c r="R20" s="26">
        <f>N35</f>
        <v>80</v>
      </c>
      <c r="S20" s="36">
        <f t="shared" si="2"/>
        <v>1</v>
      </c>
    </row>
    <row r="21" spans="1:19" ht="14.25" customHeight="1" outlineLevel="1">
      <c r="A21" s="3">
        <f t="shared" si="1"/>
        <v>20</v>
      </c>
      <c r="B21" s="6" t="s">
        <v>235</v>
      </c>
      <c r="C21" s="6" t="s">
        <v>61</v>
      </c>
      <c r="D21" s="25">
        <f>SUMIF('1 день'!$B$6:$B$47,СВОДНАЯ!C21,'1 день'!$D$6:$D$47)</f>
        <v>171</v>
      </c>
      <c r="E21" s="25">
        <f>SUMIF('2 день'!$B$6:$B$52,СВОДНАЯ!C21,'2 день'!$D$6:$D$52)</f>
        <v>0</v>
      </c>
      <c r="F21" s="25">
        <f>SUMIF('3 день'!$B$6:$B$51,СВОДНАЯ!C21,'3 день'!$D$6:$D$51)</f>
        <v>0</v>
      </c>
      <c r="G21" s="25">
        <f>SUMIF('4 день'!$B$6:$B$46,СВОДНАЯ!C21,'4 день'!$D$6:$D$46)</f>
        <v>0</v>
      </c>
      <c r="H21" s="25">
        <f>SUMIF('5 день'!$B$6:$B$58,СВОДНАЯ!C21,'5 день'!$D$6:$D$58)</f>
        <v>0</v>
      </c>
      <c r="I21" s="25">
        <f>SUMIF('6 день'!$B$6:$B$54,СВОДНАЯ!C21,'6 день'!$D$6:$D$54)</f>
        <v>171</v>
      </c>
      <c r="J21" s="25">
        <f>SUMIF('7 день'!$B$6:$B$49,СВОДНАЯ!C21,'7 день'!$D$6:$D$49)</f>
        <v>0</v>
      </c>
      <c r="K21" s="25">
        <f>SUMIF('8 день'!$B$6:$B$57,СВОДНАЯ!C21,'8 день'!$D$6:$D$57)</f>
        <v>0</v>
      </c>
      <c r="L21" s="25">
        <f>SUMIF('9 день'!$B$6:$B$53,СВОДНАЯ!C21,'9 день'!$D$6:$D$53)</f>
        <v>171</v>
      </c>
      <c r="M21" s="25">
        <f>SUMIF('10 день'!$B$6:$B$53,СВОДНАЯ!C21,'10 день'!$D$6:$D$53)</f>
        <v>0</v>
      </c>
      <c r="N21" s="59">
        <f t="shared" si="0"/>
        <v>51.3</v>
      </c>
      <c r="O21" s="23"/>
      <c r="P21" s="27" t="s">
        <v>200</v>
      </c>
      <c r="Q21" s="31">
        <v>8.8</v>
      </c>
      <c r="R21" s="47">
        <f>N58</f>
        <v>8.8</v>
      </c>
      <c r="S21" s="36">
        <f t="shared" si="2"/>
        <v>1</v>
      </c>
    </row>
    <row r="22" spans="1:19" ht="14.25" customHeight="1" outlineLevel="1">
      <c r="A22" s="3">
        <f t="shared" si="1"/>
        <v>21</v>
      </c>
      <c r="B22" s="6" t="s">
        <v>95</v>
      </c>
      <c r="C22" s="6" t="s">
        <v>38</v>
      </c>
      <c r="D22" s="25">
        <f>SUMIF('1 день'!$B$6:$B$47,СВОДНАЯ!C22,'1 день'!$D$6:$D$47)</f>
        <v>0</v>
      </c>
      <c r="E22" s="25">
        <f>SUMIF('2 день'!$B$6:$B$52,СВОДНАЯ!C22,'2 день'!$D$6:$D$52)</f>
        <v>171</v>
      </c>
      <c r="F22" s="25">
        <f>SUMIF('3 день'!$B$6:$B$51,СВОДНАЯ!C22,'3 день'!$D$6:$D$51)</f>
        <v>0</v>
      </c>
      <c r="G22" s="25">
        <f>SUMIF('4 день'!$B$6:$B$46,СВОДНАЯ!C22,'4 день'!$D$6:$D$46)</f>
        <v>171</v>
      </c>
      <c r="H22" s="25">
        <f>SUMIF('5 день'!$B$6:$B$58,СВОДНАЯ!C22,'5 день'!$D$6:$D$58)</f>
        <v>0</v>
      </c>
      <c r="I22" s="25">
        <f>SUMIF('6 день'!$B$6:$B$54,СВОДНАЯ!C22,'6 день'!$D$6:$D$54)</f>
        <v>0</v>
      </c>
      <c r="J22" s="25">
        <f>SUMIF('7 день'!$B$6:$B$49,СВОДНАЯ!C22,'7 день'!$D$6:$D$49)</f>
        <v>171</v>
      </c>
      <c r="K22" s="25">
        <f>SUMIF('8 день'!$B$6:$B$57,СВОДНАЯ!C22,'8 день'!$D$6:$D$57)</f>
        <v>0</v>
      </c>
      <c r="L22" s="25">
        <f>SUMIF('9 день'!$B$6:$B$53,СВОДНАЯ!C22,'9 день'!$D$6:$D$53)</f>
        <v>0</v>
      </c>
      <c r="M22" s="25">
        <f>SUMIF('10 день'!$B$6:$B$53,СВОДНАЯ!C22,'10 день'!$D$6:$D$53)</f>
        <v>174</v>
      </c>
      <c r="N22" s="59">
        <f t="shared" si="0"/>
        <v>68.7</v>
      </c>
      <c r="O22" s="23"/>
      <c r="P22" s="27" t="s">
        <v>201</v>
      </c>
      <c r="Q22" s="31">
        <v>80</v>
      </c>
      <c r="R22" s="48">
        <f>N54</f>
        <v>80</v>
      </c>
      <c r="S22" s="36">
        <f t="shared" si="2"/>
        <v>1</v>
      </c>
    </row>
    <row r="23" spans="1:19" ht="14.25" customHeight="1" outlineLevel="1">
      <c r="A23" s="3">
        <f t="shared" si="1"/>
        <v>22</v>
      </c>
      <c r="B23" s="6" t="s">
        <v>96</v>
      </c>
      <c r="C23" s="6" t="s">
        <v>143</v>
      </c>
      <c r="D23" s="25">
        <f>SUMIF('1 день'!$B$6:$B$47,СВОДНАЯ!C23,'1 день'!$D$6:$D$47)</f>
        <v>0</v>
      </c>
      <c r="E23" s="25">
        <f>SUMIF('2 день'!$B$6:$B$52,СВОДНАЯ!C23,'2 день'!$D$6:$D$52)</f>
        <v>0</v>
      </c>
      <c r="F23" s="25">
        <f>SUMIF('3 день'!$B$6:$B$51,СВОДНАЯ!C23,'3 день'!$D$6:$D$51)</f>
        <v>40</v>
      </c>
      <c r="G23" s="25">
        <f>SUMIF('4 день'!$B$6:$B$47,СВОДНАЯ!C23,'4 день'!$D$6:$D$47)</f>
        <v>0</v>
      </c>
      <c r="H23" s="25">
        <f>SUMIF('5 день'!$B$6:$B$58,СВОДНАЯ!C23,'5 день'!$D$6:$D$58)</f>
        <v>20</v>
      </c>
      <c r="I23" s="25">
        <f>SUMIF('6 день'!$B$6:$B$54,СВОДНАЯ!C23,'6 день'!$D$6:$D$54)</f>
        <v>40</v>
      </c>
      <c r="J23" s="25">
        <f>SUMIF('7 день'!$B$6:$B$49,СВОДНАЯ!C23,'7 день'!$D$6:$D$49)</f>
        <v>0</v>
      </c>
      <c r="K23" s="25">
        <f>SUMIF('8 день'!$B$6:$B$57,СВОДНАЯ!C23,'8 день'!$D$6:$D$57)</f>
        <v>40</v>
      </c>
      <c r="L23" s="25">
        <f>SUMIF('9 день'!$B$6:$B$53,СВОДНАЯ!C23,'9 день'!$D$6:$D$53)</f>
        <v>0</v>
      </c>
      <c r="M23" s="25">
        <f>SUMIF('10 день'!$B$6:$B$53,СВОДНАЯ!C23,'10 день'!$D$6:$D$53)</f>
        <v>20</v>
      </c>
      <c r="N23" s="59">
        <f t="shared" si="0"/>
        <v>16</v>
      </c>
      <c r="O23" s="23"/>
      <c r="P23" s="27" t="s">
        <v>202</v>
      </c>
      <c r="Q23" s="31">
        <v>40</v>
      </c>
      <c r="R23" s="26"/>
      <c r="S23" s="36"/>
    </row>
    <row r="24" spans="1:19" ht="14.25" customHeight="1" outlineLevel="1">
      <c r="A24" s="3">
        <f t="shared" si="1"/>
        <v>23</v>
      </c>
      <c r="B24" s="6" t="s">
        <v>97</v>
      </c>
      <c r="C24" s="6" t="s">
        <v>16</v>
      </c>
      <c r="D24" s="25">
        <f>SUMIF('1 день'!$B$6:$B$47,СВОДНАЯ!C24,'1 день'!$D$6:$D$47)</f>
        <v>16.8</v>
      </c>
      <c r="E24" s="25">
        <f>SUMIF('2 день'!$B$6:$B$52,СВОДНАЯ!C24,'2 день'!$D$6:$D$52)</f>
        <v>16.8</v>
      </c>
      <c r="F24" s="25">
        <f>SUMIF('3 день'!$B$6:$B$51,СВОДНАЯ!C24,'3 день'!$D$6:$D$51)</f>
        <v>16.8</v>
      </c>
      <c r="G24" s="25">
        <f>SUMIF('4 день'!$B$6:$B$47,СВОДНАЯ!C24,'4 день'!$D$6:$D$47)</f>
        <v>16.8</v>
      </c>
      <c r="H24" s="25">
        <f>SUMIF('5 день'!$B$6:$B$58,СВОДНАЯ!C24,'5 день'!$D$6:$D$58)</f>
        <v>16.8</v>
      </c>
      <c r="I24" s="25">
        <f>SUMIF('6 день'!$B$6:$B$54,СВОДНАЯ!C24,'6 день'!$D$6:$D$54)</f>
        <v>16.8</v>
      </c>
      <c r="J24" s="25">
        <f>SUMIF('7 день'!$B$6:$B$49,СВОДНАЯ!C24,'7 день'!$D$6:$D$49)</f>
        <v>14.8</v>
      </c>
      <c r="K24" s="25">
        <f>SUMIF('8 день'!$B$6:$B$57,СВОДНАЯ!C24,'8 день'!$D$6:$D$57)</f>
        <v>18.8</v>
      </c>
      <c r="L24" s="25">
        <f>SUMIF('9 день'!$B$6:$B$53,СВОДНАЯ!C24,'9 день'!$D$6:$D$53)</f>
        <v>17</v>
      </c>
      <c r="M24" s="25">
        <f>SUMIF('10 день'!$B$6:$B$53,СВОДНАЯ!C24,'10 день'!$D$6:$D$53)</f>
        <v>16.8</v>
      </c>
      <c r="N24" s="59">
        <f t="shared" si="0"/>
        <v>16.82</v>
      </c>
      <c r="O24" s="23"/>
      <c r="P24" s="27" t="s">
        <v>203</v>
      </c>
      <c r="Q24" s="31">
        <v>40</v>
      </c>
      <c r="R24" s="38">
        <f>N3</f>
        <v>40</v>
      </c>
      <c r="S24" s="36">
        <f t="shared" si="2"/>
        <v>1</v>
      </c>
    </row>
    <row r="25" spans="1:19" ht="14.25" customHeight="1" outlineLevel="1">
      <c r="A25" s="3">
        <f t="shared" si="1"/>
        <v>24</v>
      </c>
      <c r="B25" s="6" t="s">
        <v>98</v>
      </c>
      <c r="C25" s="6" t="s">
        <v>40</v>
      </c>
      <c r="D25" s="25">
        <f>SUMIF('1 день'!$B$6:$B$47,СВОДНАЯ!C25,'1 день'!$D$6:$D$47)</f>
        <v>0</v>
      </c>
      <c r="E25" s="25">
        <f>SUMIF('2 день'!$B$6:$B$52,СВОДНАЯ!C25,'2 день'!$D$6:$D$52)</f>
        <v>9.6</v>
      </c>
      <c r="F25" s="25">
        <f>SUMIF('3 день'!$B$6:$B$51,СВОДНАЯ!C25,'3 день'!$D$6:$D$51)</f>
        <v>0</v>
      </c>
      <c r="G25" s="25">
        <f>SUMIF('4 день'!$B$6:$B$47,СВОДНАЯ!C25,'4 день'!$D$6:$D$47)</f>
        <v>9.6</v>
      </c>
      <c r="H25" s="25">
        <f>SUMIF('5 день'!$B$6:$B$58,СВОДНАЯ!C25,'5 день'!$D$6:$D$58)</f>
        <v>9.6</v>
      </c>
      <c r="I25" s="25">
        <f>SUMIF('6 день'!$B$6:$B$54,СВОДНАЯ!C25,'6 день'!$D$6:$D$54)</f>
        <v>0</v>
      </c>
      <c r="J25" s="25">
        <f>SUMIF('7 день'!$B$6:$B$49,СВОДНАЯ!C25,'7 день'!$D$6:$D$49)</f>
        <v>9.6</v>
      </c>
      <c r="K25" s="25">
        <f>SUMIF('8 день'!$B$6:$B$57,СВОДНАЯ!C25,'8 день'!$D$6:$D$57)</f>
        <v>0</v>
      </c>
      <c r="L25" s="25">
        <f>SUMIF('9 день'!$B$6:$B$53,СВОДНАЯ!C25,'9 день'!$D$6:$D$53)</f>
        <v>0</v>
      </c>
      <c r="M25" s="25">
        <f>SUMIF('10 день'!$B$6:$B$53,СВОДНАЯ!C25,'10 день'!$D$6:$D$53)</f>
        <v>9.6</v>
      </c>
      <c r="N25" s="59">
        <f t="shared" si="0"/>
        <v>4.8</v>
      </c>
      <c r="O25" s="23"/>
      <c r="P25" s="27" t="s">
        <v>204</v>
      </c>
      <c r="Q25" s="31">
        <v>64</v>
      </c>
      <c r="R25" s="42">
        <f>N2</f>
        <v>64</v>
      </c>
      <c r="S25" s="36">
        <f t="shared" si="2"/>
        <v>1</v>
      </c>
    </row>
    <row r="26" spans="1:19" ht="14.25" customHeight="1" outlineLevel="1">
      <c r="A26" s="3">
        <f t="shared" si="1"/>
        <v>25</v>
      </c>
      <c r="B26" s="6" t="s">
        <v>99</v>
      </c>
      <c r="C26" s="6" t="s">
        <v>23</v>
      </c>
      <c r="D26" s="25">
        <f>SUMIF('1 день'!$B$6:$B$47,СВОДНАЯ!C26,'1 день'!$D$6:$D$47)</f>
        <v>8.8</v>
      </c>
      <c r="E26" s="25">
        <f>SUMIF('2 день'!$B$6:$B$52,СВОДНАЯ!C26,'2 день'!$D$6:$D$52)</f>
        <v>8.8</v>
      </c>
      <c r="F26" s="25">
        <f>SUMIF('3 день'!$B$6:$B$51,СВОДНАЯ!C26,'3 день'!$D$6:$D$51)</f>
        <v>8.8</v>
      </c>
      <c r="G26" s="25">
        <f>SUMIF('4 день'!$B$6:$B$47,СВОДНАЯ!C26,'4 день'!$D$6:$D$47)</f>
        <v>8.8</v>
      </c>
      <c r="H26" s="25">
        <f>SUMIF('5 день'!$B$6:$B$58,СВОДНАЯ!C26,'5 день'!$D$6:$D$58)</f>
        <v>8.8</v>
      </c>
      <c r="I26" s="25">
        <f>SUMIF('6 день'!$B$6:$B$54,СВОДНАЯ!C26,'6 день'!$D$6:$D$54)</f>
        <v>8.8</v>
      </c>
      <c r="J26" s="25">
        <f>SUMIF('7 день'!$B$6:$B$49,СВОДНАЯ!C26,'7 день'!$D$6:$D$49)</f>
        <v>6.5</v>
      </c>
      <c r="K26" s="25">
        <f>SUMIF('8 день'!$B$6:$B$57,СВОДНАЯ!C26,'8 день'!$D$6:$D$57)</f>
        <v>11.100000000000001</v>
      </c>
      <c r="L26" s="25">
        <f>SUMIF('9 день'!$B$6:$B$53,СВОДНАЯ!C26,'9 день'!$D$6:$D$53)</f>
        <v>8.8</v>
      </c>
      <c r="M26" s="25">
        <f>SUMIF('10 день'!$B$6:$B$53,СВОДНАЯ!C26,'10 день'!$D$6:$D$53)</f>
        <v>8.8</v>
      </c>
      <c r="N26" s="59">
        <f t="shared" si="0"/>
        <v>8.8</v>
      </c>
      <c r="O26" s="23"/>
      <c r="P26" s="27" t="s">
        <v>205</v>
      </c>
      <c r="Q26" s="31">
        <v>34.4</v>
      </c>
      <c r="R26" s="37">
        <f>N6+N7+N8+N9+N10+N11+N12+N5</f>
        <v>34.4</v>
      </c>
      <c r="S26" s="36">
        <f t="shared" si="2"/>
        <v>1</v>
      </c>
    </row>
    <row r="27" spans="1:19" ht="14.25" customHeight="1" outlineLevel="1">
      <c r="A27" s="3">
        <f t="shared" si="1"/>
        <v>26</v>
      </c>
      <c r="B27" s="6" t="s">
        <v>100</v>
      </c>
      <c r="C27" s="6" t="s">
        <v>42</v>
      </c>
      <c r="D27" s="25">
        <f>SUMIF('1 день'!$B$6:$B$47,СВОДНАЯ!C27,'1 день'!$D$6:$D$47)</f>
        <v>90</v>
      </c>
      <c r="E27" s="25">
        <f>SUMIF('2 день'!$B$6:$B$52,СВОДНАЯ!C27,'2 день'!$D$6:$D$52)</f>
        <v>50</v>
      </c>
      <c r="F27" s="25">
        <f>SUMIF('3 день'!$B$6:$B$51,СВОДНАЯ!C27,'3 день'!$D$6:$D$51)</f>
        <v>57</v>
      </c>
      <c r="G27" s="25">
        <f>SUMIF('4 день'!$B$6:$B$47,СВОДНАЯ!C27,'4 день'!$D$6:$D$47)</f>
        <v>110</v>
      </c>
      <c r="H27" s="25">
        <f>SUMIF('5 день'!$B$6:$B$58,СВОДНАЯ!C27,'5 день'!$D$6:$D$58)</f>
        <v>0</v>
      </c>
      <c r="I27" s="25">
        <f>SUMIF('6 день'!$B$6:$B$54,СВОДНАЯ!C27,'6 день'!$D$6:$D$54)</f>
        <v>110</v>
      </c>
      <c r="J27" s="25">
        <f>SUMIF('7 день'!$B$6:$B$49,СВОДНАЯ!C27,'7 день'!$D$6:$D$49)</f>
        <v>57</v>
      </c>
      <c r="K27" s="25">
        <f>SUMIF('8 день'!$B$6:$B$57,СВОДНАЯ!C27,'8 день'!$D$6:$D$57)</f>
        <v>60</v>
      </c>
      <c r="L27" s="25">
        <f>SUMIF('9 день'!$B$6:$B$53,СВОДНАЯ!C27,'9 день'!$D$6:$D$53)</f>
        <v>50</v>
      </c>
      <c r="M27" s="25">
        <f>SUMIF('10 день'!$B$6:$B$53,СВОДНАЯ!C27,'10 день'!$D$6:$D$53)</f>
        <v>110</v>
      </c>
      <c r="N27" s="59">
        <f t="shared" si="0"/>
        <v>69.4</v>
      </c>
      <c r="O27" s="23"/>
      <c r="P27" s="27" t="s">
        <v>206</v>
      </c>
      <c r="Q27" s="31">
        <v>9.6</v>
      </c>
      <c r="R27" s="49">
        <f>N14</f>
        <v>9.6</v>
      </c>
      <c r="S27" s="36">
        <f t="shared" si="2"/>
        <v>1</v>
      </c>
    </row>
    <row r="28" spans="1:19" ht="14.25" customHeight="1" outlineLevel="1">
      <c r="A28" s="3">
        <f t="shared" si="1"/>
        <v>27</v>
      </c>
      <c r="B28" s="6" t="s">
        <v>101</v>
      </c>
      <c r="C28" s="6"/>
      <c r="D28" s="25">
        <f>SUMIF('1 день'!$B$6:$B$47,СВОДНАЯ!C28,'1 день'!$D$6:$D$47)</f>
        <v>0</v>
      </c>
      <c r="E28" s="25">
        <f>SUMIF('2 день'!$B$6:$B$52,СВОДНАЯ!C28,'2 день'!$D$6:$D$52)</f>
        <v>0</v>
      </c>
      <c r="F28" s="25">
        <f>SUMIF('3 день'!$B$6:$B$51,СВОДНАЯ!C28,'3 день'!$D$6:$D$51)</f>
        <v>0</v>
      </c>
      <c r="G28" s="25">
        <f>SUMIF('4 день'!$B$6:$B$47,СВОДНАЯ!C28,'4 день'!$D$6:$D$47)</f>
        <v>0</v>
      </c>
      <c r="H28" s="25">
        <f>SUMIF('5 день'!$B$6:$B$58,СВОДНАЯ!C28,'5 день'!$D$6:$D$58)</f>
        <v>0</v>
      </c>
      <c r="I28" s="25">
        <f>SUMIF('6 день'!$B$6:$B$54,СВОДНАЯ!C28,'6 день'!$D$6:$D$54)</f>
        <v>0</v>
      </c>
      <c r="J28" s="25">
        <f>SUMIF('7 день'!$B$6:$B$49,СВОДНАЯ!C28,'7 день'!$D$6:$D$49)</f>
        <v>0</v>
      </c>
      <c r="K28" s="25">
        <f>SUMIF('8 день'!$B$6:$B$57,СВОДНАЯ!C28,'8 день'!$D$6:$D$57)</f>
        <v>0</v>
      </c>
      <c r="L28" s="25">
        <f>SUMIF('9 день'!$B$6:$B$53,СВОДНАЯ!C28,'9 день'!$D$6:$D$53)</f>
        <v>0</v>
      </c>
      <c r="M28" s="25">
        <f>SUMIF('10 день'!$B$6:$B$53,СВОДНАЯ!C28,'10 день'!$D$6:$D$53)</f>
        <v>0</v>
      </c>
      <c r="N28" s="59">
        <f t="shared" si="0"/>
        <v>0</v>
      </c>
      <c r="O28" s="23"/>
      <c r="P28" s="27"/>
      <c r="Q28" s="31"/>
      <c r="R28" s="26"/>
      <c r="S28" s="36"/>
    </row>
    <row r="29" spans="1:19" ht="14.25" customHeight="1" outlineLevel="1">
      <c r="A29" s="3">
        <f t="shared" si="1"/>
        <v>28</v>
      </c>
      <c r="B29" s="6" t="s">
        <v>102</v>
      </c>
      <c r="C29" s="6" t="s">
        <v>24</v>
      </c>
      <c r="D29" s="25">
        <f>SUMIF('1 день'!$B$6:$B$47,СВОДНАЯ!C29,'1 день'!$D$6:$D$47)</f>
        <v>40</v>
      </c>
      <c r="E29" s="25">
        <f>SUMIF('2 день'!$B$6:$B$52,СВОДНАЯ!C29,'2 день'!$D$6:$D$52)</f>
        <v>67</v>
      </c>
      <c r="F29" s="25">
        <f>SUMIF('3 день'!$B$6:$B$51,СВОДНАЯ!C29,'3 день'!$D$6:$D$51)</f>
        <v>40</v>
      </c>
      <c r="G29" s="25">
        <f>SUMIF('4 день'!$B$6:$B$47,СВОДНАЯ!C29,'4 день'!$D$6:$D$47)</f>
        <v>40</v>
      </c>
      <c r="H29" s="25">
        <f>SUMIF('5 день'!$B$6:$B$58,СВОДНАЯ!C29,'5 день'!$D$6:$D$58)</f>
        <v>68</v>
      </c>
      <c r="I29" s="25">
        <f>SUMIF('6 день'!$B$6:$B$54,СВОДНАЯ!C29,'6 день'!$D$6:$D$54)</f>
        <v>60</v>
      </c>
      <c r="J29" s="25">
        <f>SUMIF('7 день'!$B$6:$B$49,СВОДНАЯ!C29,'7 день'!$D$6:$D$49)</f>
        <v>45</v>
      </c>
      <c r="K29" s="25">
        <f>SUMIF('8 день'!$B$6:$B$57,СВОДНАЯ!C29,'8 день'!$D$6:$D$57)</f>
        <v>40</v>
      </c>
      <c r="L29" s="25">
        <f>SUMIF('9 день'!$B$6:$B$53,СВОДНАЯ!C29,'9 день'!$D$6:$D$53)</f>
        <v>88</v>
      </c>
      <c r="M29" s="25">
        <f>SUMIF('10 день'!$B$6:$B$53,СВОДНАЯ!C29,'10 день'!$D$6:$D$53)</f>
        <v>40</v>
      </c>
      <c r="N29" s="59">
        <f t="shared" si="0"/>
        <v>52.8</v>
      </c>
      <c r="O29" s="23"/>
      <c r="P29" s="27" t="s">
        <v>207</v>
      </c>
      <c r="Q29" s="31">
        <v>23.2</v>
      </c>
      <c r="R29" s="50">
        <f>N4</f>
        <v>23.2</v>
      </c>
      <c r="S29" s="36">
        <f t="shared" si="2"/>
        <v>1</v>
      </c>
    </row>
    <row r="30" spans="1:19" ht="14.25" customHeight="1" outlineLevel="1">
      <c r="A30" s="3">
        <f t="shared" si="1"/>
        <v>29</v>
      </c>
      <c r="B30" s="6" t="s">
        <v>103</v>
      </c>
      <c r="C30" s="6" t="s">
        <v>25</v>
      </c>
      <c r="D30" s="25">
        <f>SUMIF('1 день'!$B$6:$B$47,СВОДНАЯ!C30,'1 день'!$D$6:$D$47)</f>
        <v>40</v>
      </c>
      <c r="E30" s="25">
        <f>SUMIF('2 день'!$B$6:$B$52,СВОДНАЯ!C30,'2 день'!$D$6:$D$52)</f>
        <v>40</v>
      </c>
      <c r="F30" s="25">
        <f>SUMIF('3 день'!$B$6:$B$51,СВОДНАЯ!C30,'3 день'!$D$6:$D$51)</f>
        <v>40</v>
      </c>
      <c r="G30" s="25">
        <f>SUMIF('4 день'!$B$6:$B$47,СВОДНАЯ!C30,'4 день'!$D$6:$D$47)</f>
        <v>100</v>
      </c>
      <c r="H30" s="25">
        <f>SUMIF('5 день'!$B$6:$B$58,СВОДНАЯ!C30,'5 день'!$D$6:$D$58)</f>
        <v>30</v>
      </c>
      <c r="I30" s="25">
        <f>SUMIF('6 день'!$B$6:$B$54,СВОДНАЯ!C30,'6 день'!$D$6:$D$54)</f>
        <v>40</v>
      </c>
      <c r="J30" s="25">
        <f>SUMIF('7 день'!$B$6:$B$49,СВОДНАЯ!C30,'7 день'!$D$6:$D$49)</f>
        <v>45</v>
      </c>
      <c r="K30" s="25">
        <f>SUMIF('8 день'!$B$6:$B$57,СВОДНАЯ!C30,'8 день'!$D$6:$D$57)</f>
        <v>100</v>
      </c>
      <c r="L30" s="25">
        <f>SUMIF('9 день'!$B$6:$B$53,СВОДНАЯ!C30,'9 день'!$D$6:$D$53)</f>
        <v>60</v>
      </c>
      <c r="M30" s="25">
        <f>SUMIF('10 день'!$B$6:$B$53,СВОДНАЯ!C30,'10 день'!$D$6:$D$53)</f>
        <v>40</v>
      </c>
      <c r="N30" s="59">
        <f t="shared" si="0"/>
        <v>53.5</v>
      </c>
      <c r="O30" s="23"/>
      <c r="P30" s="27" t="s">
        <v>208</v>
      </c>
      <c r="Q30" s="31">
        <v>2.4</v>
      </c>
      <c r="R30" s="26"/>
      <c r="S30" s="36">
        <f t="shared" si="2"/>
        <v>0</v>
      </c>
    </row>
    <row r="31" spans="1:19" ht="14.25" customHeight="1" outlineLevel="1">
      <c r="A31" s="3">
        <f t="shared" si="1"/>
        <v>30</v>
      </c>
      <c r="B31" s="6" t="s">
        <v>104</v>
      </c>
      <c r="C31" s="109" t="s">
        <v>252</v>
      </c>
      <c r="D31" s="25">
        <f>SUMIF('1 день'!$B$6:$B$47,СВОДНАЯ!C31,'1 день'!$D$6:$D$47)</f>
        <v>0</v>
      </c>
      <c r="E31" s="25">
        <f>SUMIF('2 день'!$B$6:$B$52,СВОДНАЯ!C31,'2 день'!$D$6:$D$52)</f>
        <v>0</v>
      </c>
      <c r="F31" s="25">
        <f>SUMIF('3 день'!$B$6:$B$51,СВОДНАЯ!C31,'3 день'!$D$6:$D$51)</f>
        <v>0</v>
      </c>
      <c r="G31" s="25">
        <f>SUMIF('4 день'!$B$6:$B$47,СВОДНАЯ!C31,'4 день'!$D$6:$D$47)</f>
        <v>0</v>
      </c>
      <c r="H31" s="25">
        <f>SUMIF('5 день'!$B$6:$B$58,СВОДНАЯ!C31,'5 день'!$D$6:$D$58)</f>
        <v>0</v>
      </c>
      <c r="I31" s="25">
        <f>SUMIF('6 день'!$B$6:$B$54,СВОДНАЯ!C31,'6 день'!$D$6:$D$54)</f>
        <v>0</v>
      </c>
      <c r="J31" s="25">
        <f>SUMIF('7 день'!$B$6:$B$49,СВОДНАЯ!C31,'7 день'!$D$6:$D$49)</f>
        <v>0</v>
      </c>
      <c r="K31" s="25">
        <f>SUMIF('8 день'!$B$6:$B$57,СВОДНАЯ!C31,'8 день'!$D$6:$D$57)</f>
        <v>0</v>
      </c>
      <c r="L31" s="25">
        <f>SUMIF('9 день'!$B$6:$B$53,СВОДНАЯ!C31,'9 день'!$D$6:$D$53)</f>
        <v>0</v>
      </c>
      <c r="M31" s="25">
        <f>SUMIF('10 день'!$B$6:$B$53,СВОДНАЯ!C31,'10 день'!$D$6:$D$53)</f>
        <v>0</v>
      </c>
      <c r="N31" s="59">
        <f t="shared" si="0"/>
        <v>0</v>
      </c>
      <c r="O31" s="23"/>
      <c r="P31" s="27" t="s">
        <v>209</v>
      </c>
      <c r="Q31" s="31">
        <v>16.8</v>
      </c>
      <c r="R31" s="51">
        <f>N24</f>
        <v>16.82</v>
      </c>
      <c r="S31" s="36">
        <f t="shared" si="2"/>
        <v>1.0011904761904762</v>
      </c>
    </row>
    <row r="32" spans="1:19" ht="14.25" customHeight="1" outlineLevel="1">
      <c r="A32" s="3">
        <f t="shared" si="1"/>
        <v>31</v>
      </c>
      <c r="B32" s="6" t="s">
        <v>105</v>
      </c>
      <c r="C32" s="109" t="s">
        <v>48</v>
      </c>
      <c r="D32" s="25">
        <f>SUMIF('1 день'!$B$6:$B$47,СВОДНАЯ!C32,'1 день'!$D$6:$D$47)</f>
        <v>0</v>
      </c>
      <c r="E32" s="25">
        <f>SUMIF('2 день'!$B$6:$B$52,СВОДНАЯ!C32,'2 день'!$D$6:$D$52)</f>
        <v>50</v>
      </c>
      <c r="F32" s="25">
        <f>SUMIF('3 день'!$B$6:$B$51,СВОДНАЯ!C32,'3 день'!$D$6:$D$51)</f>
        <v>58</v>
      </c>
      <c r="G32" s="25">
        <f>SUMIF('4 день'!$B$6:$B$47,СВОДНАЯ!C32,'4 день'!$D$6:$D$47)</f>
        <v>0</v>
      </c>
      <c r="H32" s="25">
        <f>SUMIF('5 день'!$B$6:$B$58,СВОДНАЯ!C32,'5 день'!$D$6:$D$58)</f>
        <v>60</v>
      </c>
      <c r="I32" s="25">
        <f>SUMIF('6 день'!$B$6:$B$54,СВОДНАЯ!C32,'6 день'!$D$6:$D$54)</f>
        <v>0</v>
      </c>
      <c r="J32" s="25">
        <f>SUMIF('7 день'!$B$6:$B$49,СВОДНАЯ!C32,'7 день'!$D$6:$D$49)</f>
        <v>0</v>
      </c>
      <c r="K32" s="25">
        <f>SUMIF('8 день'!$B$6:$B$57,СВОДНАЯ!C32,'8 день'!$D$6:$D$57)</f>
        <v>0</v>
      </c>
      <c r="L32" s="25">
        <f>SUMIF('9 день'!$B$6:$B$53,СВОДНАЯ!C32,'9 день'!$D$6:$D$53)</f>
        <v>45</v>
      </c>
      <c r="M32" s="25">
        <f>SUMIF('10 день'!$B$6:$B$53,СВОДНАЯ!C32,'10 день'!$D$6:$D$53)</f>
        <v>57</v>
      </c>
      <c r="N32" s="59">
        <f t="shared" si="0"/>
        <v>27</v>
      </c>
      <c r="O32" s="23"/>
      <c r="P32" s="27" t="s">
        <v>210</v>
      </c>
      <c r="Q32" s="31">
        <v>8.8</v>
      </c>
      <c r="R32" s="52">
        <f>N26</f>
        <v>8.8</v>
      </c>
      <c r="S32" s="36">
        <f t="shared" si="2"/>
        <v>1</v>
      </c>
    </row>
    <row r="33" spans="1:19" ht="14.25" customHeight="1" outlineLevel="1">
      <c r="A33" s="3">
        <f t="shared" si="1"/>
        <v>32</v>
      </c>
      <c r="B33" s="6" t="s">
        <v>106</v>
      </c>
      <c r="C33" s="109" t="s">
        <v>251</v>
      </c>
      <c r="D33" s="25">
        <f>SUMIF('1 день'!$B$6:$B$47,СВОДНАЯ!C33,'1 день'!$D$6:$D$47)</f>
        <v>0</v>
      </c>
      <c r="E33" s="25">
        <f>SUMIF('2 день'!$B$6:$B$52,СВОДНАЯ!C33,'2 день'!$D$6:$D$52)</f>
        <v>0</v>
      </c>
      <c r="F33" s="25">
        <f>SUMIF('3 день'!$B$6:$B$51,СВОДНАЯ!C33,'3 день'!$D$6:$D$51)</f>
        <v>0</v>
      </c>
      <c r="G33" s="25">
        <f>SUMIF('4 день'!$B$6:$B$47,СВОДНАЯ!C33,'4 день'!$D$6:$D$47)</f>
        <v>0</v>
      </c>
      <c r="H33" s="25">
        <f>SUMIF('5 день'!$B$6:$B$58,СВОДНАЯ!C33,'5 день'!$D$6:$D$58)</f>
        <v>0</v>
      </c>
      <c r="I33" s="25">
        <f>SUMIF('6 день'!$B$6:$B$54,СВОДНАЯ!C33,'6 день'!$D$6:$D$54)</f>
        <v>0</v>
      </c>
      <c r="J33" s="25">
        <f>SUMIF('7 день'!$B$6:$B$49,СВОДНАЯ!C33,'7 день'!$D$6:$D$49)</f>
        <v>0</v>
      </c>
      <c r="K33" s="25">
        <f>SUMIF('8 день'!$B$6:$B$57,СВОДНАЯ!C33,'8 день'!$D$6:$D$57)</f>
        <v>0</v>
      </c>
      <c r="L33" s="25">
        <f>SUMIF('9 день'!$B$6:$B$53,СВОДНАЯ!C33,'9 день'!$D$6:$D$53)</f>
        <v>0</v>
      </c>
      <c r="M33" s="25">
        <f>SUMIF('10 день'!$B$6:$B$53,СВОДНАЯ!C33,'10 день'!$D$6:$D$53)</f>
        <v>0</v>
      </c>
      <c r="N33" s="59">
        <f t="shared" si="0"/>
        <v>0</v>
      </c>
      <c r="O33" s="23"/>
      <c r="P33" s="27" t="s">
        <v>211</v>
      </c>
      <c r="Q33" s="31">
        <v>16</v>
      </c>
      <c r="R33" s="53">
        <f>N17+N18+N57</f>
        <v>16</v>
      </c>
      <c r="S33" s="36">
        <f t="shared" si="2"/>
        <v>1</v>
      </c>
    </row>
    <row r="34" spans="1:19" ht="14.25" customHeight="1" outlineLevel="1">
      <c r="A34" s="3">
        <f t="shared" si="1"/>
        <v>33</v>
      </c>
      <c r="B34" s="6" t="s">
        <v>107</v>
      </c>
      <c r="C34" s="6" t="s">
        <v>26</v>
      </c>
      <c r="D34" s="25">
        <f>SUMIF('1 день'!$B$6:$B$47,СВОДНАЯ!C34,'1 день'!$D$6:$D$47)</f>
        <v>120</v>
      </c>
      <c r="E34" s="25">
        <f>SUMIF('2 день'!$B$6:$B$52,СВОДНАЯ!C34,'2 день'!$D$6:$D$52)</f>
        <v>50</v>
      </c>
      <c r="F34" s="25">
        <f>SUMIF('3 день'!$B$6:$B$51,СВОДНАЯ!C34,'3 день'!$D$6:$D$51)</f>
        <v>150</v>
      </c>
      <c r="G34" s="25">
        <f>SUMIF('4 день'!$B$6:$B$47,СВОДНАЯ!C34,'4 день'!$D$6:$D$47)</f>
        <v>50</v>
      </c>
      <c r="H34" s="25">
        <f>SUMIF('5 день'!$B$6:$B$58,СВОДНАЯ!C34,'5 день'!$D$6:$D$58)</f>
        <v>170</v>
      </c>
      <c r="I34" s="25">
        <f>SUMIF('6 день'!$B$6:$B$54,СВОДНАЯ!C34,'6 день'!$D$6:$D$54)</f>
        <v>170</v>
      </c>
      <c r="J34" s="25">
        <f>SUMIF('7 день'!$B$6:$B$49,СВОДНАЯ!C34,'7 день'!$D$6:$D$49)</f>
        <v>50</v>
      </c>
      <c r="K34" s="25">
        <f>SUMIF('8 день'!$B$6:$B$57,СВОДНАЯ!C34,'8 день'!$D$6:$D$57)</f>
        <v>150</v>
      </c>
      <c r="L34" s="25">
        <f>SUMIF('9 день'!$B$6:$B$53,СВОДНАЯ!C34,'9 день'!$D$6:$D$53)</f>
        <v>160</v>
      </c>
      <c r="M34" s="25">
        <f>SUMIF('10 день'!$B$6:$B$53,СВОДНАЯ!C34,'10 день'!$D$6:$D$53)</f>
        <v>50</v>
      </c>
      <c r="N34" s="59">
        <f t="shared" si="0"/>
        <v>112</v>
      </c>
      <c r="O34" s="23"/>
      <c r="P34" s="27" t="s">
        <v>212</v>
      </c>
      <c r="Q34" s="31">
        <v>0.5</v>
      </c>
      <c r="R34" s="43">
        <f>N60</f>
        <v>0.5</v>
      </c>
      <c r="S34" s="36">
        <f t="shared" si="2"/>
        <v>1</v>
      </c>
    </row>
    <row r="35" spans="1:19" ht="14.25" customHeight="1" outlineLevel="1">
      <c r="A35" s="3">
        <f t="shared" si="1"/>
        <v>34</v>
      </c>
      <c r="B35" s="6" t="s">
        <v>108</v>
      </c>
      <c r="C35" s="6" t="s">
        <v>237</v>
      </c>
      <c r="D35" s="25">
        <f>SUMIF('1 день'!$B$6:$B$47,СВОДНАЯ!C35,'1 день'!$D$6:$D$47)</f>
        <v>0</v>
      </c>
      <c r="E35" s="25">
        <f>SUMIF('2 день'!$B$6:$B$52,СВОДНАЯ!C35,'2 день'!$D$6:$D$52)</f>
        <v>0</v>
      </c>
      <c r="F35" s="25">
        <f>SUMIF('3 день'!$B$6:$B$51,СВОДНАЯ!C35,'3 день'!$D$6:$D$51)</f>
        <v>0</v>
      </c>
      <c r="G35" s="25">
        <f>SUMIF('4 день'!$B$6:$B$47,СВОДНАЯ!C35,'4 день'!$D$6:$D$47)</f>
        <v>160</v>
      </c>
      <c r="H35" s="25">
        <f>SUMIF('5 день'!$B$6:$B$58,СВОДНАЯ!C35,'5 день'!$D$6:$D$58)</f>
        <v>160</v>
      </c>
      <c r="I35" s="25">
        <f>SUMIF('6 день'!$B$6:$B$54,СВОДНАЯ!C35,'6 день'!$D$6:$D$54)</f>
        <v>0</v>
      </c>
      <c r="J35" s="25">
        <f>SUMIF('7 день'!$B$6:$B$49,СВОДНАЯ!C35,'7 день'!$D$6:$D$49)</f>
        <v>160</v>
      </c>
      <c r="K35" s="25">
        <f>SUMIF('8 день'!$B$6:$B$57,СВОДНАЯ!C35,'8 день'!$D$6:$D$57)</f>
        <v>160</v>
      </c>
      <c r="L35" s="25">
        <f>SUMIF('9 день'!$B$6:$B$53,СВОДНАЯ!C35,'9 день'!$D$6:$D$53)</f>
        <v>0</v>
      </c>
      <c r="M35" s="25">
        <f>SUMIF('10 день'!$B$6:$B$53,СВОДНАЯ!C35,'10 день'!$D$6:$D$53)</f>
        <v>160</v>
      </c>
      <c r="N35" s="59">
        <f t="shared" si="0"/>
        <v>80</v>
      </c>
      <c r="O35" s="23"/>
      <c r="P35" s="27" t="s">
        <v>213</v>
      </c>
      <c r="Q35" s="31">
        <v>0.5</v>
      </c>
      <c r="R35" s="37">
        <f>N61</f>
        <v>0.5</v>
      </c>
      <c r="S35" s="36">
        <f t="shared" si="2"/>
        <v>1</v>
      </c>
    </row>
    <row r="36" spans="1:19" ht="14.25" customHeight="1" outlineLevel="1">
      <c r="A36" s="3">
        <f t="shared" si="1"/>
        <v>35</v>
      </c>
      <c r="B36" s="9" t="s">
        <v>109</v>
      </c>
      <c r="C36" s="9"/>
      <c r="D36" s="25">
        <f>SUMIF('1 день'!$B$6:$B$47,СВОДНАЯ!C36,'1 день'!$D$6:$D$47)</f>
        <v>0</v>
      </c>
      <c r="E36" s="25">
        <f>SUMIF('2 день'!$B$6:$B$52,СВОДНАЯ!C36,'2 день'!$D$6:$D$52)</f>
        <v>0</v>
      </c>
      <c r="F36" s="25">
        <f>SUMIF('3 день'!$B$6:$B$51,СВОДНАЯ!C36,'3 день'!$D$6:$D$51)</f>
        <v>0</v>
      </c>
      <c r="G36" s="25">
        <f>SUMIF('4 день'!$B$6:$B$47,СВОДНАЯ!C36,'4 день'!$D$6:$D$47)</f>
        <v>0</v>
      </c>
      <c r="H36" s="25">
        <f>SUMIF('5 день'!$B$6:$B$58,СВОДНАЯ!C36,'5 день'!$D$6:$D$58)</f>
        <v>0</v>
      </c>
      <c r="I36" s="25">
        <f>SUMIF('6 день'!$B$6:$B$54,СВОДНАЯ!C36,'6 день'!$D$6:$D$54)</f>
        <v>0</v>
      </c>
      <c r="J36" s="25">
        <f>SUMIF('7 день'!$B$6:$B$49,СВОДНАЯ!C36,'7 день'!$D$6:$D$49)</f>
        <v>0</v>
      </c>
      <c r="K36" s="25">
        <f>SUMIF('8 день'!$B$6:$B$57,СВОДНАЯ!C36,'8 день'!$D$6:$D$57)</f>
        <v>0</v>
      </c>
      <c r="L36" s="25">
        <f>SUMIF('9 день'!$B$6:$B$53,СВОДНАЯ!C36,'9 день'!$D$6:$D$53)</f>
        <v>0</v>
      </c>
      <c r="M36" s="25">
        <f>SUMIF('10 день'!$B$6:$B$53,СВОДНАЯ!C36,'10 день'!$D$6:$D$53)</f>
        <v>0</v>
      </c>
      <c r="N36" s="59">
        <f t="shared" si="0"/>
        <v>0</v>
      </c>
      <c r="O36" s="23"/>
      <c r="P36" s="27" t="s">
        <v>214</v>
      </c>
      <c r="Q36" s="31">
        <v>1</v>
      </c>
      <c r="R36" s="47">
        <f>N62</f>
        <v>1</v>
      </c>
      <c r="S36" s="36">
        <f t="shared" si="2"/>
        <v>1</v>
      </c>
    </row>
    <row r="37" spans="1:19" ht="14.25" customHeight="1" outlineLevel="1">
      <c r="A37" s="8">
        <f t="shared" si="1"/>
        <v>36</v>
      </c>
      <c r="B37" s="6" t="s">
        <v>110</v>
      </c>
      <c r="C37" s="6"/>
      <c r="D37" s="25">
        <f>SUMIF('1 день'!$B$6:$B$47,СВОДНАЯ!C37,'1 день'!$D$6:$D$47)</f>
        <v>0</v>
      </c>
      <c r="E37" s="25">
        <f>SUMIF('2 день'!$B$6:$B$52,СВОДНАЯ!C37,'2 день'!$D$6:$D$52)</f>
        <v>0</v>
      </c>
      <c r="F37" s="25">
        <f>SUMIF('3 день'!$B$6:$B$51,СВОДНАЯ!C37,'3 день'!$D$6:$D$51)</f>
        <v>0</v>
      </c>
      <c r="G37" s="25">
        <f>SUMIF('4 день'!$B$6:$B$47,СВОДНАЯ!C37,'4 день'!$D$6:$D$47)</f>
        <v>0</v>
      </c>
      <c r="H37" s="25">
        <f>SUMIF('5 день'!$B$6:$B$58,СВОДНАЯ!C37,'5 день'!$D$6:$D$58)</f>
        <v>0</v>
      </c>
      <c r="I37" s="25">
        <f>SUMIF('6 день'!$B$6:$B$54,СВОДНАЯ!C37,'6 день'!$D$6:$D$54)</f>
        <v>0</v>
      </c>
      <c r="J37" s="25">
        <f>SUMIF('7 день'!$B$6:$B$49,СВОДНАЯ!C37,'7 день'!$D$6:$D$49)</f>
        <v>0</v>
      </c>
      <c r="K37" s="25">
        <f>SUMIF('8 день'!$B$6:$B$57,СВОДНАЯ!C37,'8 день'!$D$6:$D$57)</f>
        <v>0</v>
      </c>
      <c r="L37" s="25">
        <f>SUMIF('9 день'!$B$6:$B$53,СВОДНАЯ!C37,'9 день'!$D$6:$D$53)</f>
        <v>0</v>
      </c>
      <c r="M37" s="25">
        <f>SUMIF('10 день'!$B$6:$B$53,СВОДНАЯ!C37,'10 день'!$D$6:$D$53)</f>
        <v>0</v>
      </c>
      <c r="N37" s="59">
        <f t="shared" si="0"/>
        <v>0</v>
      </c>
      <c r="O37" s="23"/>
      <c r="P37" s="27" t="s">
        <v>215</v>
      </c>
      <c r="Q37" s="31">
        <v>0.4</v>
      </c>
      <c r="R37" s="26"/>
      <c r="S37" s="36">
        <f t="shared" si="2"/>
        <v>0</v>
      </c>
    </row>
    <row r="38" spans="1:19" ht="14.25" customHeight="1" outlineLevel="1">
      <c r="A38" s="8">
        <f t="shared" si="1"/>
        <v>37</v>
      </c>
      <c r="B38" s="6" t="s">
        <v>111</v>
      </c>
      <c r="C38" s="6"/>
      <c r="D38" s="25">
        <f>SUMIF('1 день'!$B$6:$B$47,СВОДНАЯ!C38,'1 день'!$D$6:$D$47)</f>
        <v>0</v>
      </c>
      <c r="E38" s="25">
        <f>SUMIF('2 день'!$B$6:$B$52,СВОДНАЯ!C38,'2 день'!$D$6:$D$52)</f>
        <v>0</v>
      </c>
      <c r="F38" s="25">
        <f>SUMIF('3 день'!$B$6:$B$51,СВОДНАЯ!C38,'3 день'!$D$6:$D$51)</f>
        <v>0</v>
      </c>
      <c r="G38" s="25">
        <f>SUMIF('4 день'!$B$6:$B$47,СВОДНАЯ!C38,'4 день'!$D$6:$D$47)</f>
        <v>0</v>
      </c>
      <c r="H38" s="25">
        <f>SUMIF('5 день'!$B$6:$B$58,СВОДНАЯ!C38,'5 день'!$D$6:$D$58)</f>
        <v>0</v>
      </c>
      <c r="I38" s="25">
        <f>SUMIF('6 день'!$B$6:$B$54,СВОДНАЯ!C38,'6 день'!$D$6:$D$54)</f>
        <v>0</v>
      </c>
      <c r="J38" s="25">
        <f>SUMIF('7 день'!$B$6:$B$49,СВОДНАЯ!C38,'7 день'!$D$6:$D$49)</f>
        <v>0</v>
      </c>
      <c r="K38" s="25">
        <f>SUMIF('8 день'!$B$6:$B$57,СВОДНАЯ!C38,'8 день'!$D$6:$D$57)</f>
        <v>0</v>
      </c>
      <c r="L38" s="25">
        <f>SUMIF('9 день'!$B$6:$B$53,СВОДНАЯ!C38,'9 день'!$D$6:$D$53)</f>
        <v>0</v>
      </c>
      <c r="M38" s="25">
        <f>SUMIF('10 день'!$B$6:$B$53,СВОДНАЯ!C38,'10 день'!$D$6:$D$53)</f>
        <v>0</v>
      </c>
      <c r="N38" s="59">
        <f t="shared" si="0"/>
        <v>0</v>
      </c>
      <c r="O38" s="23"/>
      <c r="P38" s="27" t="s">
        <v>216</v>
      </c>
      <c r="Q38" s="31">
        <v>37.6</v>
      </c>
      <c r="R38" s="54">
        <f>N15</f>
        <v>37.60000000000001</v>
      </c>
      <c r="S38" s="36">
        <f t="shared" si="2"/>
        <v>1.0000000000000002</v>
      </c>
    </row>
    <row r="39" spans="1:19" ht="14.25" customHeight="1" outlineLevel="1">
      <c r="A39" s="8">
        <f t="shared" si="1"/>
        <v>38</v>
      </c>
      <c r="B39" s="6" t="s">
        <v>112</v>
      </c>
      <c r="C39" s="6" t="s">
        <v>36</v>
      </c>
      <c r="D39" s="25">
        <f>SUMIF('1 день'!$B$6:$B$47,СВОДНАЯ!C39,'1 день'!$D$6:$D$47)</f>
        <v>62</v>
      </c>
      <c r="E39" s="25">
        <f>SUMIF('2 день'!$B$6:$B$52,СВОДНАЯ!C39,'2 день'!$D$6:$D$52)</f>
        <v>49</v>
      </c>
      <c r="F39" s="25">
        <f>SUMIF('3 день'!$B$6:$B$51,СВОДНАЯ!C39,'3 день'!$D$6:$D$51)</f>
        <v>0</v>
      </c>
      <c r="G39" s="25">
        <f>SUMIF('4 день'!$B$6:$B$47,СВОДНАЯ!C39,'4 день'!$D$6:$D$47)</f>
        <v>60</v>
      </c>
      <c r="H39" s="25">
        <f>SUMIF('5 день'!$B$6:$B$58,СВОДНАЯ!C39,'5 день'!$D$6:$D$58)</f>
        <v>65</v>
      </c>
      <c r="I39" s="25">
        <f>SUMIF('6 день'!$B$6:$B$54,СВОДНАЯ!C39,'6 день'!$D$6:$D$54)</f>
        <v>65</v>
      </c>
      <c r="J39" s="25">
        <f>SUMIF('7 день'!$B$6:$B$49,СВОДНАЯ!C39,'7 день'!$D$6:$D$49)</f>
        <v>0</v>
      </c>
      <c r="K39" s="25">
        <f>SUMIF('8 день'!$B$6:$B$57,СВОДНАЯ!C39,'8 день'!$D$6:$D$57)</f>
        <v>0</v>
      </c>
      <c r="L39" s="25">
        <f>SUMIF('9 день'!$B$6:$B$53,СВОДНАЯ!C39,'9 день'!$D$6:$D$53)</f>
        <v>60</v>
      </c>
      <c r="M39" s="25">
        <f>SUMIF('10 день'!$B$6:$B$53,СВОДНАЯ!C39,'10 день'!$D$6:$D$53)</f>
        <v>79</v>
      </c>
      <c r="N39" s="59">
        <f t="shared" si="0"/>
        <v>44</v>
      </c>
      <c r="O39" s="23"/>
      <c r="P39" s="27" t="s">
        <v>217</v>
      </c>
      <c r="Q39" s="33">
        <v>4.8</v>
      </c>
      <c r="R39" s="55"/>
      <c r="S39" s="36">
        <f t="shared" si="2"/>
        <v>0</v>
      </c>
    </row>
    <row r="40" spans="1:19" ht="14.25" customHeight="1" outlineLevel="1">
      <c r="A40" s="8">
        <f t="shared" si="1"/>
        <v>39</v>
      </c>
      <c r="B40" s="6" t="s">
        <v>113</v>
      </c>
      <c r="C40" s="6"/>
      <c r="D40" s="25">
        <f>SUMIF('1 день'!$B$6:$B$47,СВОДНАЯ!C40,'1 день'!$D$6:$D$47)</f>
        <v>0</v>
      </c>
      <c r="E40" s="25">
        <f>SUMIF('2 день'!$B$6:$B$52,СВОДНАЯ!C40,'2 день'!$D$6:$D$52)</f>
        <v>0</v>
      </c>
      <c r="F40" s="25">
        <f>SUMIF('3 день'!$B$6:$B$51,СВОДНАЯ!C40,'3 день'!$D$6:$D$51)</f>
        <v>0</v>
      </c>
      <c r="G40" s="25">
        <f>SUMIF('4 день'!$B$6:$B$47,СВОДНАЯ!C40,'4 день'!$D$6:$D$47)</f>
        <v>0</v>
      </c>
      <c r="H40" s="25">
        <f>SUMIF('5 день'!$B$6:$B$58,СВОДНАЯ!C40,'5 день'!$D$6:$D$58)</f>
        <v>0</v>
      </c>
      <c r="I40" s="25">
        <f>SUMIF('6 день'!$B$6:$B$54,СВОДНАЯ!C40,'6 день'!$D$6:$D$54)</f>
        <v>0</v>
      </c>
      <c r="J40" s="25">
        <f>SUMIF('7 день'!$B$6:$B$49,СВОДНАЯ!C40,'7 день'!$D$6:$D$49)</f>
        <v>0</v>
      </c>
      <c r="K40" s="25">
        <f>SUMIF('8 день'!$B$6:$B$57,СВОДНАЯ!C40,'8 день'!$D$6:$D$57)</f>
        <v>0</v>
      </c>
      <c r="L40" s="25">
        <f>SUMIF('9 день'!$B$6:$B$53,СВОДНАЯ!C40,'9 день'!$D$6:$D$53)</f>
        <v>0</v>
      </c>
      <c r="M40" s="25">
        <f>SUMIF('10 день'!$B$6:$B$53,СВОДНАЯ!C40,'10 день'!$D$6:$D$53)</f>
        <v>0</v>
      </c>
      <c r="N40" s="59">
        <f t="shared" si="0"/>
        <v>0</v>
      </c>
      <c r="O40" s="23"/>
      <c r="P40" s="91"/>
      <c r="Q40" s="91"/>
      <c r="R40" s="92"/>
      <c r="S40" s="90"/>
    </row>
    <row r="41" spans="1:15" ht="14.25" customHeight="1" outlineLevel="1">
      <c r="A41" s="8">
        <f t="shared" si="1"/>
        <v>40</v>
      </c>
      <c r="B41" s="6" t="s">
        <v>114</v>
      </c>
      <c r="C41" s="6"/>
      <c r="D41" s="25">
        <f>SUMIF('1 день'!$B$6:$B$47,СВОДНАЯ!C41,'1 день'!$D$6:$D$47)</f>
        <v>0</v>
      </c>
      <c r="E41" s="25">
        <f>SUMIF('2 день'!$B$6:$B$52,СВОДНАЯ!C41,'2 день'!$D$6:$D$52)</f>
        <v>0</v>
      </c>
      <c r="F41" s="25">
        <f>SUMIF('3 день'!$B$6:$B$51,СВОДНАЯ!C41,'3 день'!$D$6:$D$51)</f>
        <v>0</v>
      </c>
      <c r="G41" s="25">
        <f>SUMIF('4 день'!$B$6:$B$47,СВОДНАЯ!C41,'4 день'!$D$6:$D$47)</f>
        <v>0</v>
      </c>
      <c r="H41" s="25">
        <f>SUMIF('5 день'!$B$6:$B$58,СВОДНАЯ!C41,'5 день'!$D$6:$D$58)</f>
        <v>0</v>
      </c>
      <c r="I41" s="25">
        <f>SUMIF('6 день'!$B$6:$B$54,СВОДНАЯ!C41,'6 день'!$D$6:$D$54)</f>
        <v>0</v>
      </c>
      <c r="J41" s="25">
        <f>SUMIF('7 день'!$B$6:$B$49,СВОДНАЯ!C41,'7 день'!$D$6:$D$49)</f>
        <v>0</v>
      </c>
      <c r="K41" s="25">
        <f>SUMIF('8 день'!$B$6:$B$57,СВОДНАЯ!C41,'8 день'!$D$6:$D$57)</f>
        <v>0</v>
      </c>
      <c r="L41" s="25">
        <f>SUMIF('9 день'!$B$6:$B$53,СВОДНАЯ!C41,'9 день'!$D$6:$D$53)</f>
        <v>0</v>
      </c>
      <c r="M41" s="25">
        <f>SUMIF('10 день'!$B$6:$B$53,СВОДНАЯ!C41,'10 день'!$D$6:$D$53)</f>
        <v>0</v>
      </c>
      <c r="N41" s="59">
        <f t="shared" si="0"/>
        <v>0</v>
      </c>
      <c r="O41" s="23"/>
    </row>
    <row r="42" spans="1:15" ht="14.25" customHeight="1" outlineLevel="1">
      <c r="A42" s="8">
        <f t="shared" si="1"/>
        <v>41</v>
      </c>
      <c r="B42" s="6" t="s">
        <v>115</v>
      </c>
      <c r="C42" s="6"/>
      <c r="D42" s="25">
        <f>SUMIF('1 день'!$B$6:$B$47,СВОДНАЯ!C42,'1 день'!$D$6:$D$47)</f>
        <v>0</v>
      </c>
      <c r="E42" s="25">
        <f>SUMIF('2 день'!$B$6:$B$52,СВОДНАЯ!C42,'2 день'!$D$6:$D$52)</f>
        <v>0</v>
      </c>
      <c r="F42" s="25">
        <f>SUMIF('3 день'!$B$6:$B$51,СВОДНАЯ!C42,'3 день'!$D$6:$D$51)</f>
        <v>0</v>
      </c>
      <c r="G42" s="25">
        <f>SUMIF('4 день'!$B$6:$B$47,СВОДНАЯ!C42,'4 день'!$D$6:$D$47)</f>
        <v>0</v>
      </c>
      <c r="H42" s="25">
        <f>SUMIF('5 день'!$B$6:$B$58,СВОДНАЯ!C42,'5 день'!$D$6:$D$58)</f>
        <v>0</v>
      </c>
      <c r="I42" s="25">
        <f>SUMIF('6 день'!$B$6:$B$54,СВОДНАЯ!C42,'6 день'!$D$6:$D$54)</f>
        <v>0</v>
      </c>
      <c r="J42" s="25">
        <f>SUMIF('7 день'!$B$6:$B$49,СВОДНАЯ!C42,'7 день'!$D$6:$D$49)</f>
        <v>0</v>
      </c>
      <c r="K42" s="25">
        <f>SUMIF('8 день'!$B$6:$B$57,СВОДНАЯ!C42,'8 день'!$D$6:$D$57)</f>
        <v>0</v>
      </c>
      <c r="L42" s="25">
        <f>SUMIF('9 день'!$B$6:$B$53,СВОДНАЯ!C42,'9 день'!$D$6:$D$53)</f>
        <v>0</v>
      </c>
      <c r="M42" s="25">
        <f>SUMIF('10 день'!$B$6:$B$53,СВОДНАЯ!C42,'10 день'!$D$6:$D$53)</f>
        <v>0</v>
      </c>
      <c r="N42" s="59">
        <f t="shared" si="0"/>
        <v>0</v>
      </c>
      <c r="O42" s="23"/>
    </row>
    <row r="43" spans="1:15" ht="14.25" customHeight="1" outlineLevel="1">
      <c r="A43" s="8">
        <f t="shared" si="1"/>
        <v>42</v>
      </c>
      <c r="B43" s="6" t="s">
        <v>116</v>
      </c>
      <c r="C43" s="6"/>
      <c r="D43" s="25">
        <f>SUMIF('1 день'!$B$6:$B$47,СВОДНАЯ!C43,'1 день'!$D$6:$D$47)</f>
        <v>0</v>
      </c>
      <c r="E43" s="25">
        <f>SUMIF('2 день'!$B$6:$B$52,СВОДНАЯ!C43,'2 день'!$D$6:$D$52)</f>
        <v>0</v>
      </c>
      <c r="F43" s="25">
        <f>SUMIF('3 день'!$B$6:$B$51,СВОДНАЯ!C43,'3 день'!$D$6:$D$51)</f>
        <v>0</v>
      </c>
      <c r="G43" s="25">
        <f>SUMIF('4 день'!$B$6:$B$47,СВОДНАЯ!C43,'4 день'!$D$6:$D$47)</f>
        <v>0</v>
      </c>
      <c r="H43" s="25">
        <f>SUMIF('5 день'!$B$6:$B$58,СВОДНАЯ!C43,'5 день'!$D$6:$D$58)</f>
        <v>0</v>
      </c>
      <c r="I43" s="25">
        <f>SUMIF('6 день'!$B$6:$B$54,СВОДНАЯ!C43,'6 день'!$D$6:$D$54)</f>
        <v>0</v>
      </c>
      <c r="J43" s="25">
        <f>SUMIF('7 день'!$B$6:$B$49,СВОДНАЯ!C43,'7 день'!$D$6:$D$49)</f>
        <v>0</v>
      </c>
      <c r="K43" s="25">
        <f>SUMIF('8 день'!$B$6:$B$57,СВОДНАЯ!C43,'8 день'!$D$6:$D$57)</f>
        <v>0</v>
      </c>
      <c r="L43" s="25">
        <f>SUMIF('9 день'!$B$6:$B$53,СВОДНАЯ!C43,'9 день'!$D$6:$D$53)</f>
        <v>0</v>
      </c>
      <c r="M43" s="25">
        <f>SUMIF('10 день'!$B$6:$B$53,СВОДНАЯ!C43,'10 день'!$D$6:$D$53)</f>
        <v>0</v>
      </c>
      <c r="N43" s="59">
        <f t="shared" si="0"/>
        <v>0</v>
      </c>
      <c r="O43" s="23"/>
    </row>
    <row r="44" spans="1:15" ht="14.25" customHeight="1" outlineLevel="1">
      <c r="A44" s="8">
        <f t="shared" si="1"/>
        <v>43</v>
      </c>
      <c r="B44" s="6" t="s">
        <v>117</v>
      </c>
      <c r="C44" s="6"/>
      <c r="D44" s="25">
        <f>SUMIF('1 день'!$B$6:$B$47,СВОДНАЯ!C44,'1 день'!$D$6:$D$47)</f>
        <v>0</v>
      </c>
      <c r="E44" s="25">
        <f>SUMIF('2 день'!$B$6:$B$52,СВОДНАЯ!C44,'2 день'!$D$6:$D$52)</f>
        <v>0</v>
      </c>
      <c r="F44" s="25">
        <f>SUMIF('3 день'!$B$6:$B$51,СВОДНАЯ!C44,'3 день'!$D$6:$D$51)</f>
        <v>0</v>
      </c>
      <c r="G44" s="25">
        <f>SUMIF('4 день'!$B$6:$B$47,СВОДНАЯ!C44,'4 день'!$D$6:$D$47)</f>
        <v>0</v>
      </c>
      <c r="H44" s="25">
        <f>SUMIF('5 день'!$B$6:$B$58,СВОДНАЯ!C44,'5 день'!$D$6:$D$58)</f>
        <v>0</v>
      </c>
      <c r="I44" s="25">
        <f>SUMIF('6 день'!$B$6:$B$54,СВОДНАЯ!C44,'6 день'!$D$6:$D$54)</f>
        <v>0</v>
      </c>
      <c r="J44" s="25">
        <f>SUMIF('7 день'!$B$6:$B$49,СВОДНАЯ!C44,'7 день'!$D$6:$D$49)</f>
        <v>0</v>
      </c>
      <c r="K44" s="25">
        <f>SUMIF('8 день'!$B$6:$B$57,СВОДНАЯ!C44,'8 день'!$D$6:$D$57)</f>
        <v>0</v>
      </c>
      <c r="L44" s="25">
        <f>SUMIF('9 день'!$B$6:$B$53,СВОДНАЯ!C44,'9 день'!$D$6:$D$53)</f>
        <v>0</v>
      </c>
      <c r="M44" s="25">
        <f>SUMIF('10 день'!$B$6:$B$53,СВОДНАЯ!C44,'10 день'!$D$6:$D$53)</f>
        <v>0</v>
      </c>
      <c r="N44" s="59">
        <f t="shared" si="0"/>
        <v>0</v>
      </c>
      <c r="O44" s="23"/>
    </row>
    <row r="45" spans="1:15" ht="14.25" customHeight="1" outlineLevel="1">
      <c r="A45" s="8">
        <f t="shared" si="1"/>
        <v>44</v>
      </c>
      <c r="B45" s="6" t="s">
        <v>118</v>
      </c>
      <c r="C45" s="6" t="s">
        <v>44</v>
      </c>
      <c r="D45" s="25">
        <f>SUMIF('1 день'!$B$6:$B$47,СВОДНАЯ!C45,'1 день'!$D$6:$D$47)</f>
        <v>0</v>
      </c>
      <c r="E45" s="25">
        <f>SUMIF('2 день'!$B$6:$B$52,СВОДНАЯ!C45,'2 день'!$D$6:$D$52)</f>
        <v>23</v>
      </c>
      <c r="F45" s="25">
        <f>SUMIF('3 день'!$B$6:$B$51,СВОДНАЯ!C45,'3 день'!$D$6:$D$51)</f>
        <v>23</v>
      </c>
      <c r="G45" s="25">
        <f>SUMIF('4 день'!$B$6:$B$47,СВОДНАЯ!C45,'4 день'!$D$6:$D$47)</f>
        <v>21</v>
      </c>
      <c r="H45" s="25">
        <f>SUMIF('5 день'!$B$6:$B$58,СВОДНАЯ!C45,'5 день'!$D$6:$D$58)</f>
        <v>0</v>
      </c>
      <c r="I45" s="25">
        <f>SUMIF('6 день'!$B$6:$B$54,СВОДНАЯ!C45,'6 день'!$D$6:$D$54)</f>
        <v>0</v>
      </c>
      <c r="J45" s="25">
        <f>SUMIF('7 день'!$B$6:$B$49,СВОДНАЯ!C45,'7 день'!$D$6:$D$49)</f>
        <v>79</v>
      </c>
      <c r="K45" s="25">
        <f>SUMIF('8 день'!$B$6:$B$57,СВОДНАЯ!C45,'8 день'!$D$6:$D$57)</f>
        <v>23</v>
      </c>
      <c r="L45" s="25">
        <f>SUMIF('9 день'!$B$6:$B$53,СВОДНАЯ!C45,'9 день'!$D$6:$D$53)</f>
        <v>23</v>
      </c>
      <c r="M45" s="25">
        <f>SUMIF('10 день'!$B$6:$B$53,СВОДНАЯ!C45,'10 день'!$D$6:$D$53)</f>
        <v>0</v>
      </c>
      <c r="N45" s="59">
        <f t="shared" si="0"/>
        <v>19.2</v>
      </c>
      <c r="O45" s="23"/>
    </row>
    <row r="46" spans="1:15" ht="14.25" customHeight="1" outlineLevel="1">
      <c r="A46" s="8">
        <f t="shared" si="1"/>
        <v>45</v>
      </c>
      <c r="B46" s="6" t="s">
        <v>119</v>
      </c>
      <c r="C46" s="6"/>
      <c r="D46" s="25">
        <f>SUMIF('1 день'!$B$6:$B$47,СВОДНАЯ!C46,'1 день'!$D$6:$D$47)</f>
        <v>0</v>
      </c>
      <c r="E46" s="25">
        <f>SUMIF('2 день'!$B$6:$B$52,СВОДНАЯ!C46,'2 день'!$D$6:$D$52)</f>
        <v>0</v>
      </c>
      <c r="F46" s="25">
        <f>SUMIF('3 день'!$B$6:$B$51,СВОДНАЯ!C46,'3 день'!$D$6:$D$51)</f>
        <v>0</v>
      </c>
      <c r="G46" s="25">
        <f>SUMIF('4 день'!$B$6:$B$47,СВОДНАЯ!C46,'4 день'!$D$6:$D$47)</f>
        <v>0</v>
      </c>
      <c r="H46" s="25">
        <f>SUMIF('5 день'!$B$6:$B$58,СВОДНАЯ!C46,'5 день'!$D$6:$D$58)</f>
        <v>0</v>
      </c>
      <c r="I46" s="25">
        <f>SUMIF('6 день'!$B$6:$B$54,СВОДНАЯ!C46,'6 день'!$D$6:$D$54)</f>
        <v>0</v>
      </c>
      <c r="J46" s="25">
        <f>SUMIF('7 день'!$B$6:$B$49,СВОДНАЯ!C46,'7 день'!$D$6:$D$49)</f>
        <v>0</v>
      </c>
      <c r="K46" s="25">
        <f>SUMIF('8 день'!$B$6:$B$57,СВОДНАЯ!C46,'8 день'!$D$6:$D$57)</f>
        <v>0</v>
      </c>
      <c r="L46" s="25">
        <f>SUMIF('9 день'!$B$6:$B$53,СВОДНАЯ!C46,'9 день'!$D$6:$D$53)</f>
        <v>0</v>
      </c>
      <c r="M46" s="25">
        <f>SUMIF('10 день'!$B$6:$B$53,СВОДНАЯ!C46,'10 день'!$D$6:$D$53)</f>
        <v>0</v>
      </c>
      <c r="N46" s="59">
        <f t="shared" si="0"/>
        <v>0</v>
      </c>
      <c r="O46" s="23"/>
    </row>
    <row r="47" spans="1:15" ht="14.25" customHeight="1" outlineLevel="1">
      <c r="A47" s="8">
        <f t="shared" si="1"/>
        <v>46</v>
      </c>
      <c r="B47" s="6" t="s">
        <v>120</v>
      </c>
      <c r="C47" s="6" t="s">
        <v>45</v>
      </c>
      <c r="D47" s="25">
        <f>SUMIF('1 день'!$B$6:$B$47,СВОДНАЯ!C47,'1 день'!$D$6:$D$47)</f>
        <v>0</v>
      </c>
      <c r="E47" s="25">
        <f>SUMIF('2 день'!$B$6:$B$52,СВОДНАЯ!C47,'2 день'!$D$6:$D$52)</f>
        <v>10</v>
      </c>
      <c r="F47" s="25">
        <f>SUMIF('3 день'!$B$6:$B$51,СВОДНАЯ!C47,'3 день'!$D$6:$D$51)</f>
        <v>60</v>
      </c>
      <c r="G47" s="25">
        <f>SUMIF('4 день'!$B$6:$B$47,СВОДНАЯ!C47,'4 день'!$D$6:$D$47)</f>
        <v>0</v>
      </c>
      <c r="H47" s="25">
        <f>SUMIF('5 день'!$B$6:$B$58,СВОДНАЯ!C47,'5 день'!$D$6:$D$58)</f>
        <v>20</v>
      </c>
      <c r="I47" s="25">
        <f>SUMIF('6 день'!$B$6:$B$54,СВОДНАЯ!C47,'6 день'!$D$6:$D$54)</f>
        <v>10</v>
      </c>
      <c r="J47" s="25">
        <f>SUMIF('7 день'!$B$6:$B$49,СВОДНАЯ!C47,'7 день'!$D$6:$D$49)</f>
        <v>10</v>
      </c>
      <c r="K47" s="25">
        <f>SUMIF('8 день'!$B$6:$B$57,СВОДНАЯ!C47,'8 день'!$D$6:$D$57)</f>
        <v>50</v>
      </c>
      <c r="L47" s="25">
        <f>SUMIF('9 день'!$B$6:$B$53,СВОДНАЯ!C47,'9 день'!$D$6:$D$53)</f>
        <v>0</v>
      </c>
      <c r="M47" s="25">
        <f>SUMIF('10 день'!$B$6:$B$53,СВОДНАЯ!C47,'10 день'!$D$6:$D$53)</f>
        <v>32</v>
      </c>
      <c r="N47" s="59">
        <f t="shared" si="0"/>
        <v>19.2</v>
      </c>
      <c r="O47" s="23"/>
    </row>
    <row r="48" spans="1:15" ht="14.25" customHeight="1" outlineLevel="1">
      <c r="A48" s="8">
        <f t="shared" si="1"/>
        <v>47</v>
      </c>
      <c r="B48" s="6" t="s">
        <v>121</v>
      </c>
      <c r="C48" s="6" t="s">
        <v>142</v>
      </c>
      <c r="D48" s="25">
        <f>SUMIF('1 день'!$B$6:$B$47,СВОДНАЯ!C48,'1 день'!$D$6:$D$47)</f>
        <v>0</v>
      </c>
      <c r="E48" s="25">
        <f>SUMIF('2 день'!$B$6:$B$52,СВОДНАЯ!C48,'2 день'!$D$6:$D$52)</f>
        <v>0</v>
      </c>
      <c r="F48" s="25">
        <f>SUMIF('3 день'!$B$6:$B$51,СВОДНАЯ!C48,'3 день'!$D$6:$D$51)</f>
        <v>148</v>
      </c>
      <c r="G48" s="25">
        <f>SUMIF('4 день'!$B$6:$B$47,СВОДНАЯ!C48,'4 день'!$D$6:$D$47)</f>
        <v>0</v>
      </c>
      <c r="H48" s="25">
        <f>SUMIF('5 день'!$B$6:$B$58,СВОДНАЯ!C48,'5 день'!$D$6:$D$58)</f>
        <v>0</v>
      </c>
      <c r="I48" s="25">
        <f>SUMIF('6 день'!$B$6:$B$54,СВОДНАЯ!C48,'6 день'!$D$6:$D$54)</f>
        <v>0</v>
      </c>
      <c r="J48" s="25">
        <f>SUMIF('7 день'!$B$6:$B$49,СВОДНАЯ!C48,'7 день'!$D$6:$D$49)</f>
        <v>0</v>
      </c>
      <c r="K48" s="25">
        <f>SUMIF('8 день'!$B$6:$B$57,СВОДНАЯ!C48,'8 день'!$D$6:$D$57)</f>
        <v>148</v>
      </c>
      <c r="L48" s="25">
        <f>SUMIF('9 день'!$B$6:$B$53,СВОДНАЯ!C48,'9 день'!$D$6:$D$53)</f>
        <v>0</v>
      </c>
      <c r="M48" s="25">
        <f>SUMIF('10 день'!$B$6:$B$53,СВОДНАЯ!C48,'10 день'!$D$6:$D$53)</f>
        <v>0</v>
      </c>
      <c r="N48" s="59">
        <f t="shared" si="0"/>
        <v>29.6</v>
      </c>
      <c r="O48" s="23"/>
    </row>
    <row r="49" spans="1:15" ht="14.25" customHeight="1" outlineLevel="1">
      <c r="A49" s="8">
        <f t="shared" si="1"/>
        <v>48</v>
      </c>
      <c r="B49" s="6" t="s">
        <v>122</v>
      </c>
      <c r="C49" s="6" t="s">
        <v>145</v>
      </c>
      <c r="D49" s="25">
        <f>SUMIF('1 день'!$B$6:$B$47,СВОДНАЯ!C49,'1 день'!$D$6:$D$47)</f>
        <v>20</v>
      </c>
      <c r="E49" s="25">
        <f>SUMIF('2 день'!$B$6:$B$52,СВОДНАЯ!C49,'2 день'!$D$6:$D$52)</f>
        <v>0</v>
      </c>
      <c r="F49" s="25">
        <f>SUMIF('3 день'!$B$6:$B$51,СВОДНАЯ!C49,'3 день'!$D$6:$D$51)</f>
        <v>0</v>
      </c>
      <c r="G49" s="25">
        <f>SUMIF('4 день'!$B$6:$B$47,СВОДНАЯ!C49,'4 день'!$D$6:$D$47)</f>
        <v>0</v>
      </c>
      <c r="H49" s="25">
        <f>SUMIF('5 день'!$B$6:$B$58,СВОДНАЯ!C49,'5 день'!$D$6:$D$58)</f>
        <v>0</v>
      </c>
      <c r="I49" s="25">
        <f>SUMIF('6 день'!$B$6:$B$54,СВОДНАЯ!C49,'6 день'!$D$6:$D$54)</f>
        <v>0</v>
      </c>
      <c r="J49" s="25">
        <f>SUMIF('7 день'!$B$6:$B$49,СВОДНАЯ!C49,'7 день'!$D$6:$D$49)</f>
        <v>10</v>
      </c>
      <c r="K49" s="25">
        <f>SUMIF('8 день'!$B$6:$B$57,СВОДНАЯ!C49,'8 день'!$D$6:$D$57)</f>
        <v>0</v>
      </c>
      <c r="L49" s="25">
        <f>SUMIF('9 день'!$B$6:$B$53,СВОДНАЯ!C49,'9 день'!$D$6:$D$53)</f>
        <v>0</v>
      </c>
      <c r="M49" s="25">
        <f>SUMIF('10 день'!$B$6:$B$53,СВОДНАЯ!C49,'10 день'!$D$6:$D$53)</f>
        <v>0</v>
      </c>
      <c r="N49" s="59">
        <f t="shared" si="0"/>
        <v>3</v>
      </c>
      <c r="O49" s="23"/>
    </row>
    <row r="50" spans="1:15" ht="14.25" customHeight="1" outlineLevel="1">
      <c r="A50" s="8">
        <f t="shared" si="1"/>
        <v>49</v>
      </c>
      <c r="B50" s="6" t="s">
        <v>123</v>
      </c>
      <c r="C50" s="6" t="s">
        <v>65</v>
      </c>
      <c r="D50" s="25">
        <f>SUMIF('1 день'!$B$6:$B$47,СВОДНАЯ!C50,'1 день'!$D$6:$D$47)</f>
        <v>0</v>
      </c>
      <c r="E50" s="25">
        <f>SUMIF('2 день'!$B$6:$B$52,СВОДНАЯ!C50,'2 день'!$D$6:$D$52)</f>
        <v>0</v>
      </c>
      <c r="F50" s="25">
        <f>SUMIF('3 день'!$B$6:$B$51,СВОДНАЯ!C50,'3 день'!$D$6:$D$51)</f>
        <v>0</v>
      </c>
      <c r="G50" s="25">
        <f>SUMIF('4 день'!$B$6:$B$47,СВОДНАЯ!C50,'4 день'!$D$6:$D$47)</f>
        <v>0</v>
      </c>
      <c r="H50" s="25">
        <f>SUMIF('5 день'!$B$6:$B$58,СВОДНАЯ!C50,'5 день'!$D$6:$D$58)</f>
        <v>0</v>
      </c>
      <c r="I50" s="25">
        <f>SUMIF('6 день'!$B$6:$B$54,СВОДНАЯ!C50,'6 день'!$D$6:$D$54)</f>
        <v>30</v>
      </c>
      <c r="J50" s="25">
        <f>SUMIF('7 день'!$B$6:$B$49,СВОДНАЯ!C50,'7 день'!$D$6:$D$49)</f>
        <v>0</v>
      </c>
      <c r="K50" s="25">
        <f>SUMIF('8 день'!$B$6:$B$57,СВОДНАЯ!C50,'8 день'!$D$6:$D$57)</f>
        <v>0</v>
      </c>
      <c r="L50" s="25">
        <f>SUMIF('9 день'!$B$6:$B$53,СВОДНАЯ!C50,'9 день'!$D$6:$D$53)</f>
        <v>0</v>
      </c>
      <c r="M50" s="25">
        <f>SUMIF('10 день'!$B$6:$B$53,СВОДНАЯ!C50,'10 день'!$D$6:$D$53)</f>
        <v>0</v>
      </c>
      <c r="N50" s="59">
        <f t="shared" si="0"/>
        <v>3</v>
      </c>
      <c r="O50" s="23"/>
    </row>
    <row r="51" spans="1:15" ht="14.25" customHeight="1" outlineLevel="1">
      <c r="A51" s="8">
        <f t="shared" si="1"/>
        <v>50</v>
      </c>
      <c r="B51" s="6" t="s">
        <v>124</v>
      </c>
      <c r="C51" s="6" t="s">
        <v>147</v>
      </c>
      <c r="D51" s="25">
        <f>SUMIF('1 день'!$B$6:$B$47,СВОДНАЯ!C51,'1 день'!$D$6:$D$47)</f>
        <v>3</v>
      </c>
      <c r="E51" s="25">
        <f>SUMIF('2 день'!$B$6:$B$52,СВОДНАЯ!C51,'2 день'!$D$6:$D$52)</f>
        <v>3</v>
      </c>
      <c r="F51" s="25">
        <f>SUMIF('3 день'!$B$6:$B$51,СВОДНАЯ!C51,'3 день'!$D$6:$D$51)</f>
        <v>3</v>
      </c>
      <c r="G51" s="25">
        <f>SUMIF('4 день'!$B$6:$B$47,СВОДНАЯ!C51,'4 день'!$D$6:$D$47)</f>
        <v>3</v>
      </c>
      <c r="H51" s="25">
        <f>SUMIF('5 день'!$B$6:$B$58,СВОДНАЯ!C51,'5 день'!$D$6:$D$58)</f>
        <v>6</v>
      </c>
      <c r="I51" s="25">
        <f>SUMIF('6 день'!$B$6:$B$54,СВОДНАЯ!C51,'6 день'!$D$6:$D$54)</f>
        <v>6</v>
      </c>
      <c r="J51" s="25">
        <f>SUMIF('7 день'!$B$6:$B$49,СВОДНАЯ!C51,'7 день'!$D$6:$D$49)</f>
        <v>0</v>
      </c>
      <c r="K51" s="25">
        <f>SUMIF('8 день'!$B$6:$B$57,СВОДНАЯ!C51,'8 день'!$D$6:$D$57)</f>
        <v>6</v>
      </c>
      <c r="L51" s="25">
        <f>SUMIF('9 день'!$B$6:$B$53,СВОДНАЯ!C51,'9 день'!$D$6:$D$53)</f>
        <v>9</v>
      </c>
      <c r="M51" s="25">
        <f>SUMIF('10 день'!$B$6:$B$53,СВОДНАЯ!C51,'10 день'!$D$6:$D$53)</f>
        <v>3</v>
      </c>
      <c r="N51" s="59">
        <f t="shared" si="0"/>
        <v>4.2</v>
      </c>
      <c r="O51" s="23"/>
    </row>
    <row r="52" spans="1:16" ht="14.25" customHeight="1" outlineLevel="1">
      <c r="A52" s="8">
        <f t="shared" si="1"/>
        <v>51</v>
      </c>
      <c r="B52" s="6" t="s">
        <v>125</v>
      </c>
      <c r="C52" s="6"/>
      <c r="D52" s="25">
        <f>SUMIF('1 день'!$B$6:$B$47,СВОДНАЯ!C52,'1 день'!$D$6:$D$47)</f>
        <v>0</v>
      </c>
      <c r="E52" s="25">
        <f>SUMIF('2 день'!$B$6:$B$52,СВОДНАЯ!C52,'2 день'!$D$6:$D$52)</f>
        <v>0</v>
      </c>
      <c r="F52" s="25">
        <f>SUMIF('3 день'!$B$6:$B$51,СВОДНАЯ!C52,'3 день'!$D$6:$D$51)</f>
        <v>0</v>
      </c>
      <c r="G52" s="25">
        <f>SUMIF('4 день'!$B$6:$B$47,СВОДНАЯ!C52,'4 день'!$D$6:$D$47)</f>
        <v>0</v>
      </c>
      <c r="H52" s="25">
        <f>SUMIF('5 день'!$B$6:$B$58,СВОДНАЯ!C52,'5 день'!$D$6:$D$58)</f>
        <v>0</v>
      </c>
      <c r="I52" s="25">
        <f>SUMIF('6 день'!$B$6:$B$54,СВОДНАЯ!C52,'6 день'!$D$6:$D$54)</f>
        <v>0</v>
      </c>
      <c r="J52" s="25">
        <f>SUMIF('7 день'!$B$6:$B$49,СВОДНАЯ!C52,'7 день'!$D$6:$D$49)</f>
        <v>0</v>
      </c>
      <c r="K52" s="25">
        <f>SUMIF('8 день'!$B$6:$B$57,СВОДНАЯ!C52,'8 день'!$D$6:$D$57)</f>
        <v>0</v>
      </c>
      <c r="L52" s="25">
        <f>SUMIF('9 день'!$B$6:$B$53,СВОДНАЯ!C52,'9 день'!$D$6:$D$53)</f>
        <v>0</v>
      </c>
      <c r="M52" s="25">
        <f>SUMIF('10 день'!$B$6:$B$53,СВОДНАЯ!C52,'10 день'!$D$6:$D$53)</f>
        <v>0</v>
      </c>
      <c r="N52" s="59">
        <f t="shared" si="0"/>
        <v>0</v>
      </c>
      <c r="O52" s="23"/>
      <c r="P52" s="57"/>
    </row>
    <row r="53" spans="1:15" ht="14.25" customHeight="1" outlineLevel="1">
      <c r="A53" s="8">
        <f t="shared" si="1"/>
        <v>52</v>
      </c>
      <c r="B53" s="6" t="s">
        <v>126</v>
      </c>
      <c r="C53" s="6"/>
      <c r="D53" s="25">
        <f>SUMIF('1 день'!$B$6:$B$47,СВОДНАЯ!C53,'1 день'!$D$6:$D$47)</f>
        <v>0</v>
      </c>
      <c r="E53" s="25">
        <f>SUMIF('2 день'!$B$6:$B$52,СВОДНАЯ!C53,'2 день'!$D$6:$D$52)</f>
        <v>0</v>
      </c>
      <c r="F53" s="25">
        <f>SUMIF('3 день'!$B$6:$B$51,СВОДНАЯ!C53,'3 день'!$D$6:$D$51)</f>
        <v>0</v>
      </c>
      <c r="G53" s="25">
        <f>SUMIF('4 день'!$B$6:$B$47,СВОДНАЯ!C53,'4 день'!$D$6:$D$47)</f>
        <v>0</v>
      </c>
      <c r="H53" s="25">
        <f>SUMIF('5 день'!$B$6:$B$58,СВОДНАЯ!C53,'5 день'!$D$6:$D$58)</f>
        <v>0</v>
      </c>
      <c r="I53" s="25">
        <f>SUMIF('6 день'!$B$6:$B$54,СВОДНАЯ!C53,'6 день'!$D$6:$D$54)</f>
        <v>0</v>
      </c>
      <c r="J53" s="25">
        <f>SUMIF('7 день'!$B$6:$B$49,СВОДНАЯ!C53,'7 день'!$D$6:$D$49)</f>
        <v>0</v>
      </c>
      <c r="K53" s="25">
        <f>SUMIF('8 день'!$B$6:$B$57,СВОДНАЯ!C53,'8 день'!$D$6:$D$57)</f>
        <v>0</v>
      </c>
      <c r="L53" s="25">
        <f>SUMIF('9 день'!$B$6:$B$53,СВОДНАЯ!C53,'9 день'!$D$6:$D$53)</f>
        <v>0</v>
      </c>
      <c r="M53" s="25">
        <f>SUMIF('10 день'!$B$6:$B$53,СВОДНАЯ!C53,'10 день'!$D$6:$D$53)</f>
        <v>0</v>
      </c>
      <c r="N53" s="59">
        <f t="shared" si="0"/>
        <v>0</v>
      </c>
      <c r="O53" s="23"/>
    </row>
    <row r="54" spans="1:15" ht="14.25" customHeight="1" outlineLevel="1">
      <c r="A54" s="8">
        <f t="shared" si="1"/>
        <v>53</v>
      </c>
      <c r="B54" s="6" t="s">
        <v>127</v>
      </c>
      <c r="C54" s="6" t="s">
        <v>141</v>
      </c>
      <c r="D54" s="25">
        <f>SUMIF('1 день'!$B$6:$B$47,СВОДНАЯ!C54,'1 день'!$D$6:$D$47)</f>
        <v>190</v>
      </c>
      <c r="E54" s="25">
        <f>SUMIF('2 день'!$B$6:$B$52,СВОДНАЯ!C54,'2 день'!$D$6:$D$52)</f>
        <v>0</v>
      </c>
      <c r="F54" s="25">
        <f>SUMIF('3 день'!$B$6:$B$51,СВОДНАЯ!C54,'3 день'!$D$6:$D$51)</f>
        <v>140</v>
      </c>
      <c r="G54" s="25">
        <f>SUMIF('4 день'!$B$6:$B$47,СВОДНАЯ!C54,'4 день'!$D$6:$D$47)</f>
        <v>0</v>
      </c>
      <c r="H54" s="25">
        <f>SUMIF('5 день'!$B$6:$B$58,СВОДНАЯ!C54,'5 день'!$D$6:$D$58)</f>
        <v>140</v>
      </c>
      <c r="I54" s="25">
        <f>SUMIF('6 день'!$B$6:$B$54,СВОДНАЯ!C54,'6 день'!$D$6:$D$54)</f>
        <v>0</v>
      </c>
      <c r="J54" s="25">
        <f>SUMIF('7 день'!$B$6:$B$49,СВОДНАЯ!C54,'7 день'!$D$6:$D$49)</f>
        <v>0</v>
      </c>
      <c r="K54" s="25">
        <f>SUMIF('8 день'!$B$6:$B$57,СВОДНАЯ!C54,'8 день'!$D$6:$D$57)</f>
        <v>140</v>
      </c>
      <c r="L54" s="25">
        <f>SUMIF('9 день'!$B$6:$B$53,СВОДНАЯ!C54,'9 день'!$D$6:$D$53)</f>
        <v>190</v>
      </c>
      <c r="M54" s="25">
        <f>SUMIF('10 день'!$B$6:$B$53,СВОДНАЯ!C54,'10 день'!$D$6:$D$53)</f>
        <v>0</v>
      </c>
      <c r="N54" s="59">
        <f t="shared" si="0"/>
        <v>80</v>
      </c>
      <c r="O54" s="23"/>
    </row>
    <row r="55" spans="1:15" ht="14.25" customHeight="1" outlineLevel="1">
      <c r="A55" s="8">
        <f t="shared" si="1"/>
        <v>54</v>
      </c>
      <c r="B55" s="6" t="s">
        <v>128</v>
      </c>
      <c r="C55" s="6" t="s">
        <v>168</v>
      </c>
      <c r="D55" s="25">
        <f>SUMIF('1 день'!$B$6:$B$47,СВОДНАЯ!C55,'1 день'!$D$6:$D$47)</f>
        <v>0</v>
      </c>
      <c r="E55" s="25">
        <f>SUMIF('2 день'!$B$6:$B$52,СВОДНАЯ!C55,'2 день'!$D$6:$D$52)</f>
        <v>80</v>
      </c>
      <c r="F55" s="25">
        <f>SUMIF('3 день'!$B$6:$B$51,СВОДНАЯ!C55,'3 день'!$D$6:$D$51)</f>
        <v>0</v>
      </c>
      <c r="G55" s="25">
        <f>SUMIF('4 день'!$B$6:$B$47,СВОДНАЯ!C55,'4 день'!$D$6:$D$47)</f>
        <v>0</v>
      </c>
      <c r="H55" s="25">
        <f>SUMIF('5 день'!$B$6:$B$58,СВОДНАЯ!C55,'5 день'!$D$6:$D$58)</f>
        <v>80</v>
      </c>
      <c r="I55" s="25">
        <f>SUMIF('6 день'!$B$6:$B$54,СВОДНАЯ!C55,'6 день'!$D$6:$D$54)</f>
        <v>0</v>
      </c>
      <c r="J55" s="25">
        <f>SUMIF('7 день'!$B$6:$B$49,СВОДНАЯ!C55,'7 день'!$D$6:$D$49)</f>
        <v>80</v>
      </c>
      <c r="K55" s="25">
        <f>SUMIF('8 день'!$B$6:$B$57,СВОДНАЯ!C55,'8 день'!$D$6:$D$57)</f>
        <v>0</v>
      </c>
      <c r="L55" s="25">
        <f>SUMIF('9 день'!$B$6:$B$53,СВОДНАЯ!C55,'9 день'!$D$6:$D$53)</f>
        <v>0</v>
      </c>
      <c r="M55" s="25">
        <f>SUMIF('10 день'!$B$6:$B$53,СВОДНАЯ!C55,'10 день'!$D$6:$D$53)</f>
        <v>80</v>
      </c>
      <c r="N55" s="59">
        <f t="shared" si="0"/>
        <v>32</v>
      </c>
      <c r="O55" s="23"/>
    </row>
    <row r="56" spans="1:15" ht="14.25" customHeight="1" outlineLevel="1">
      <c r="A56" s="8">
        <f t="shared" si="1"/>
        <v>55</v>
      </c>
      <c r="B56" s="6" t="s">
        <v>129</v>
      </c>
      <c r="C56" s="6"/>
      <c r="D56" s="25">
        <f>SUMIF('1 день'!$B$6:$B$47,СВОДНАЯ!C56,'1 день'!$D$6:$D$47)</f>
        <v>0</v>
      </c>
      <c r="E56" s="25">
        <f>SUMIF('2 день'!$B$6:$B$52,СВОДНАЯ!C56,'2 день'!$D$6:$D$52)</f>
        <v>0</v>
      </c>
      <c r="F56" s="25">
        <f>SUMIF('3 день'!$B$6:$B$51,СВОДНАЯ!C56,'3 день'!$D$6:$D$51)</f>
        <v>0</v>
      </c>
      <c r="G56" s="25">
        <f>SUMIF('4 день'!$B$6:$B$47,СВОДНАЯ!C56,'4 день'!$D$6:$D$47)</f>
        <v>0</v>
      </c>
      <c r="H56" s="25">
        <f>SUMIF('5 день'!$B$6:$B$58,СВОДНАЯ!C56,'5 день'!$D$6:$D$58)</f>
        <v>0</v>
      </c>
      <c r="I56" s="25">
        <f>SUMIF('6 день'!$B$6:$B$54,СВОДНАЯ!C56,'6 день'!$D$6:$D$54)</f>
        <v>0</v>
      </c>
      <c r="J56" s="25">
        <f>SUMIF('7 день'!$B$6:$B$49,СВОДНАЯ!C56,'7 день'!$D$6:$D$49)</f>
        <v>0</v>
      </c>
      <c r="K56" s="25">
        <f>SUMIF('8 день'!$B$6:$B$57,СВОДНАЯ!C56,'8 день'!$D$6:$D$57)</f>
        <v>0</v>
      </c>
      <c r="L56" s="25">
        <f>SUMIF('9 день'!$B$6:$B$53,СВОДНАЯ!C56,'9 день'!$D$6:$D$53)</f>
        <v>0</v>
      </c>
      <c r="M56" s="25">
        <f>SUMIF('10 день'!$B$6:$B$53,СВОДНАЯ!C56,'10 день'!$D$6:$D$53)</f>
        <v>0</v>
      </c>
      <c r="N56" s="59">
        <f t="shared" si="0"/>
        <v>0</v>
      </c>
      <c r="O56" s="23"/>
    </row>
    <row r="57" spans="1:15" ht="14.25" customHeight="1" outlineLevel="1">
      <c r="A57" s="8">
        <f t="shared" si="1"/>
        <v>56</v>
      </c>
      <c r="B57" s="6" t="s">
        <v>31</v>
      </c>
      <c r="C57" s="6" t="s">
        <v>223</v>
      </c>
      <c r="D57" s="25">
        <f>SUMIF('1 день'!$B$6:$B$47,СВОДНАЯ!C57,'1 день'!$D$6:$D$47)</f>
        <v>0</v>
      </c>
      <c r="E57" s="25">
        <f>SUMIF('2 день'!$B$6:$B$52,СВОДНАЯ!C57,'2 день'!$D$6:$D$52)</f>
        <v>0</v>
      </c>
      <c r="F57" s="25">
        <f>SUMIF('3 день'!$B$6:$B$51,СВОДНАЯ!C57,'3 день'!$D$6:$D$51)</f>
        <v>10</v>
      </c>
      <c r="G57" s="25">
        <f>SUMIF('4 день'!$B$6:$B$47,СВОДНАЯ!C57,'4 день'!$D$6:$D$47)</f>
        <v>0</v>
      </c>
      <c r="H57" s="25">
        <f>SUMIF('5 день'!$B$6:$B$58,СВОДНАЯ!C57,'5 день'!$D$6:$D$58)</f>
        <v>10</v>
      </c>
      <c r="I57" s="25">
        <f>SUMIF('6 день'!$B$6:$B$54,СВОДНАЯ!C57,'6 день'!$D$6:$D$54)</f>
        <v>0</v>
      </c>
      <c r="J57" s="25">
        <f>SUMIF('7 день'!$B$6:$B$49,СВОДНАЯ!C57,'7 день'!$D$6:$D$49)</f>
        <v>10</v>
      </c>
      <c r="K57" s="25">
        <f>SUMIF('8 день'!$B$6:$B$57,СВОДНАЯ!C57,'8 день'!$D$6:$D$57)</f>
        <v>0</v>
      </c>
      <c r="L57" s="25">
        <f>SUMIF('9 день'!$B$6:$B$53,СВОДНАЯ!C57,'9 день'!$D$6:$D$53)</f>
        <v>0</v>
      </c>
      <c r="M57" s="25">
        <f>SUMIF('10 день'!$B$6:$B$53,СВОДНАЯ!C57,'10 день'!$D$6:$D$53)</f>
        <v>0</v>
      </c>
      <c r="N57" s="59">
        <f t="shared" si="0"/>
        <v>3</v>
      </c>
      <c r="O57" s="23"/>
    </row>
    <row r="58" spans="1:15" ht="14.25" customHeight="1" outlineLevel="1">
      <c r="A58" s="8">
        <f t="shared" si="1"/>
        <v>57</v>
      </c>
      <c r="B58" s="6" t="s">
        <v>130</v>
      </c>
      <c r="C58" s="6" t="s">
        <v>137</v>
      </c>
      <c r="D58" s="25">
        <f>SUMIF('1 день'!$B$6:$B$47,СВОДНАЯ!C58,'1 день'!$D$6:$D$47)</f>
        <v>0</v>
      </c>
      <c r="E58" s="25">
        <f>SUMIF('2 день'!$B$6:$B$52,СВОДНАЯ!C58,'2 день'!$D$6:$D$52)</f>
        <v>17</v>
      </c>
      <c r="F58" s="25">
        <f>SUMIF('3 день'!$B$6:$B$51,СВОДНАЯ!C58,'3 день'!$D$6:$D$51)</f>
        <v>0</v>
      </c>
      <c r="G58" s="25">
        <f>SUMIF('4 день'!$B$6:$B$47,СВОДНАЯ!C58,'4 день'!$D$6:$D$47)</f>
        <v>18</v>
      </c>
      <c r="H58" s="25">
        <f>SUMIF('5 день'!$B$6:$B$58,СВОДНАЯ!C58,'5 день'!$D$6:$D$58)</f>
        <v>0</v>
      </c>
      <c r="I58" s="25">
        <f>SUMIF('6 день'!$B$6:$B$54,СВОДНАЯ!C58,'6 день'!$D$6:$D$54)</f>
        <v>17</v>
      </c>
      <c r="J58" s="25">
        <f>SUMIF('7 день'!$B$6:$B$49,СВОДНАЯ!C58,'7 день'!$D$6:$D$49)</f>
        <v>0</v>
      </c>
      <c r="K58" s="25">
        <f>SUMIF('8 день'!$B$6:$B$57,СВОДНАЯ!C58,'8 день'!$D$6:$D$57)</f>
        <v>18</v>
      </c>
      <c r="L58" s="25">
        <f>SUMIF('9 день'!$B$6:$B$53,СВОДНАЯ!C58,'9 день'!$D$6:$D$53)</f>
        <v>0</v>
      </c>
      <c r="M58" s="25">
        <f>SUMIF('10 день'!$B$6:$B$53,СВОДНАЯ!C58,'10 день'!$D$6:$D$53)</f>
        <v>18</v>
      </c>
      <c r="N58" s="59">
        <f t="shared" si="0"/>
        <v>8.8</v>
      </c>
      <c r="O58" s="23"/>
    </row>
    <row r="59" spans="1:15" ht="14.25" customHeight="1" outlineLevel="1">
      <c r="A59" s="8">
        <f t="shared" si="1"/>
        <v>58</v>
      </c>
      <c r="B59" s="6" t="s">
        <v>131</v>
      </c>
      <c r="C59" s="6"/>
      <c r="D59" s="25">
        <f>SUMIF('1 день'!$B$6:$B$47,СВОДНАЯ!C59,'1 день'!$D$6:$D$47)</f>
        <v>0</v>
      </c>
      <c r="E59" s="25">
        <f>SUMIF('2 день'!$B$6:$B$52,СВОДНАЯ!C59,'2 день'!$D$6:$D$52)</f>
        <v>0</v>
      </c>
      <c r="F59" s="25">
        <f>SUMIF('3 день'!$B$6:$B$51,СВОДНАЯ!C59,'3 день'!$D$6:$D$51)</f>
        <v>0</v>
      </c>
      <c r="G59" s="25">
        <f>SUMIF('4 день'!$B$6:$B$47,СВОДНАЯ!C59,'4 день'!$D$6:$D$47)</f>
        <v>0</v>
      </c>
      <c r="H59" s="25">
        <f>SUMIF('5 день'!$B$6:$B$58,СВОДНАЯ!C59,'5 день'!$D$6:$D$58)</f>
        <v>0</v>
      </c>
      <c r="I59" s="25">
        <f>SUMIF('6 день'!$B$6:$B$54,СВОДНАЯ!C59,'6 день'!$D$6:$D$54)</f>
        <v>0</v>
      </c>
      <c r="J59" s="25">
        <f>SUMIF('7 день'!$B$6:$B$49,СВОДНАЯ!C59,'7 день'!$D$6:$D$49)</f>
        <v>0</v>
      </c>
      <c r="K59" s="25">
        <f>SUMIF('8 день'!$B$6:$B$57,СВОДНАЯ!C59,'8 день'!$D$6:$D$57)</f>
        <v>0</v>
      </c>
      <c r="L59" s="25">
        <f>SUMIF('9 день'!$B$6:$B$53,СВОДНАЯ!C59,'9 день'!$D$6:$D$53)</f>
        <v>0</v>
      </c>
      <c r="M59" s="25">
        <f>SUMIF('10 день'!$B$6:$B$53,СВОДНАЯ!C59,'10 день'!$D$6:$D$53)</f>
        <v>0</v>
      </c>
      <c r="N59" s="59">
        <f t="shared" si="0"/>
        <v>0</v>
      </c>
      <c r="O59" s="23"/>
    </row>
    <row r="60" spans="1:15" ht="14.25" customHeight="1" outlineLevel="1">
      <c r="A60" s="8">
        <f t="shared" si="1"/>
        <v>59</v>
      </c>
      <c r="B60" s="6" t="s">
        <v>132</v>
      </c>
      <c r="C60" s="6" t="s">
        <v>35</v>
      </c>
      <c r="D60" s="25">
        <f>SUMIF('1 день'!$B$6:$B$47,СВОДНАЯ!C60,'1 день'!$D$6:$D$47)</f>
        <v>0.5</v>
      </c>
      <c r="E60" s="25">
        <f>SUMIF('2 день'!$B$6:$B$52,СВОДНАЯ!C60,'2 день'!$D$6:$D$52)</f>
        <v>0.5</v>
      </c>
      <c r="F60" s="25">
        <f>SUMIF('3 день'!$B$6:$B$51,СВОДНАЯ!C60,'3 день'!$D$6:$D$51)</f>
        <v>0.5</v>
      </c>
      <c r="G60" s="25">
        <f>SUMIF('4 день'!$B$6:$B$47,СВОДНАЯ!C60,'4 день'!$D$6:$D$47)</f>
        <v>0.5</v>
      </c>
      <c r="H60" s="25">
        <f>SUMIF('5 день'!$B$6:$B$58,СВОДНАЯ!C60,'5 день'!$D$6:$D$58)</f>
        <v>0.5</v>
      </c>
      <c r="I60" s="25">
        <f>SUMIF('6 день'!$B$6:$B$54,СВОДНАЯ!C60,'6 день'!$D$6:$D$54)</f>
        <v>0.5</v>
      </c>
      <c r="J60" s="25">
        <f>SUMIF('7 день'!$B$6:$B$49,СВОДНАЯ!C60,'7 день'!$D$6:$D$49)</f>
        <v>0.5</v>
      </c>
      <c r="K60" s="25">
        <f>SUMIF('8 день'!$B$6:$B$57,СВОДНАЯ!C60,'8 день'!$D$6:$D$57)</f>
        <v>0.5</v>
      </c>
      <c r="L60" s="25">
        <f>SUMIF('9 день'!$B$6:$B$53,СВОДНАЯ!C60,'9 день'!$D$6:$D$53)</f>
        <v>0.5</v>
      </c>
      <c r="M60" s="25">
        <f>SUMIF('10 день'!$B$6:$B$53,СВОДНАЯ!C60,'10 день'!$D$6:$D$53)</f>
        <v>0.5</v>
      </c>
      <c r="N60" s="59">
        <f t="shared" si="0"/>
        <v>0.5</v>
      </c>
      <c r="O60" s="23"/>
    </row>
    <row r="61" spans="1:15" ht="14.25" customHeight="1" outlineLevel="1">
      <c r="A61" s="8">
        <f t="shared" si="1"/>
        <v>60</v>
      </c>
      <c r="B61" s="6" t="s">
        <v>41</v>
      </c>
      <c r="C61" s="6" t="s">
        <v>51</v>
      </c>
      <c r="D61" s="25">
        <f>SUMIF('1 день'!$B$6:$B$47,СВОДНАЯ!C61,'1 день'!$D$6:$D$47)</f>
        <v>0</v>
      </c>
      <c r="E61" s="25">
        <f>SUMIF('2 день'!$B$6:$B$52,СВОДНАЯ!C61,'2 день'!$D$6:$D$52)</f>
        <v>1</v>
      </c>
      <c r="F61" s="25">
        <f>SUMIF('3 день'!$B$6:$B$51,СВОДНАЯ!C61,'3 день'!$D$6:$D$51)</f>
        <v>0</v>
      </c>
      <c r="G61" s="25">
        <f>SUMIF('4 день'!$B$6:$B$47,СВОДНАЯ!C61,'4 день'!$D$6:$D$47)</f>
        <v>0</v>
      </c>
      <c r="H61" s="25">
        <f>SUMIF('5 день'!$B$6:$B$58,СВОДНАЯ!C61,'5 день'!$D$6:$D$58)</f>
        <v>1.5</v>
      </c>
      <c r="I61" s="25">
        <f>SUMIF('6 день'!$B$6:$B$54,СВОДНАЯ!C61,'6 день'!$D$6:$D$54)</f>
        <v>0</v>
      </c>
      <c r="J61" s="25">
        <f>SUMIF('7 день'!$B$6:$B$49,СВОДНАЯ!C61,'7 день'!$D$6:$D$49)</f>
        <v>1</v>
      </c>
      <c r="K61" s="25">
        <f>SUMIF('8 день'!$B$6:$B$57,СВОДНАЯ!C61,'8 день'!$D$6:$D$57)</f>
        <v>0</v>
      </c>
      <c r="L61" s="25">
        <f>SUMIF('9 день'!$B$6:$B$53,СВОДНАЯ!C61,'9 день'!$D$6:$D$53)</f>
        <v>0</v>
      </c>
      <c r="M61" s="25">
        <f>SUMIF('10 день'!$B$6:$B$53,СВОДНАЯ!C61,'10 день'!$D$6:$D$53)</f>
        <v>1.5</v>
      </c>
      <c r="N61" s="59">
        <f t="shared" si="0"/>
        <v>0.5</v>
      </c>
      <c r="O61" s="23"/>
    </row>
    <row r="62" spans="1:15" ht="14.25" customHeight="1" outlineLevel="1">
      <c r="A62" s="8">
        <f t="shared" si="1"/>
        <v>61</v>
      </c>
      <c r="B62" s="6" t="s">
        <v>133</v>
      </c>
      <c r="C62" s="6" t="s">
        <v>140</v>
      </c>
      <c r="D62" s="25">
        <f>SUMIF('1 день'!$B$6:$B$47,СВОДНАЯ!C62,'1 день'!$D$6:$D$47)</f>
        <v>2</v>
      </c>
      <c r="E62" s="25">
        <f>SUMIF('2 день'!$B$6:$B$52,СВОДНАЯ!C62,'2 день'!$D$6:$D$52)</f>
        <v>0</v>
      </c>
      <c r="F62" s="25">
        <f>SUMIF('3 день'!$B$6:$B$51,СВОДНАЯ!C62,'3 день'!$D$6:$D$51)</f>
        <v>1.5</v>
      </c>
      <c r="G62" s="25">
        <f>SUMIF('4 день'!$B$6:$B$47,СВОДНАЯ!C62,'4 день'!$D$6:$D$47)</f>
        <v>1.5</v>
      </c>
      <c r="H62" s="25">
        <f>SUMIF('5 день'!$B$6:$B$58,СВОДНАЯ!C62,'5 день'!$D$6:$D$58)</f>
        <v>0</v>
      </c>
      <c r="I62" s="25">
        <f>SUMIF('6 день'!$B$6:$B$54,СВОДНАЯ!C62,'6 день'!$D$6:$D$54)</f>
        <v>2</v>
      </c>
      <c r="J62" s="25">
        <f>SUMIF('7 день'!$B$6:$B$49,СВОДНАЯ!C62,'7 день'!$D$6:$D$49)</f>
        <v>0</v>
      </c>
      <c r="K62" s="25">
        <f>SUMIF('8 день'!$B$6:$B$57,СВОДНАЯ!C62,'8 день'!$D$6:$D$57)</f>
        <v>1.5</v>
      </c>
      <c r="L62" s="25">
        <f>SUMIF('9 день'!$B$6:$B$53,СВОДНАЯ!C62,'9 день'!$D$6:$D$53)</f>
        <v>1.5</v>
      </c>
      <c r="M62" s="25">
        <f>SUMIF('10 день'!$B$6:$B$53,СВОДНАЯ!C62,'10 день'!$D$6:$D$53)</f>
        <v>0</v>
      </c>
      <c r="N62" s="59">
        <f t="shared" si="0"/>
        <v>1</v>
      </c>
      <c r="O62" s="23"/>
    </row>
    <row r="63" spans="1:15" ht="14.25" customHeight="1" outlineLevel="1">
      <c r="A63" s="3">
        <f t="shared" si="1"/>
        <v>62</v>
      </c>
      <c r="B63" s="6" t="s">
        <v>134</v>
      </c>
      <c r="C63" s="6"/>
      <c r="D63" s="25">
        <f>SUMIF('1 день'!$B$6:$B$47,СВОДНАЯ!C63,'1 день'!$D$6:$D$47)</f>
        <v>0</v>
      </c>
      <c r="E63" s="25">
        <f>SUMIF('2 день'!$B$6:$B$52,СВОДНАЯ!C63,'2 день'!$D$6:$D$52)</f>
        <v>0</v>
      </c>
      <c r="F63" s="25">
        <f>SUMIF('3 день'!$B$6:$B$51,СВОДНАЯ!C63,'3 день'!$D$6:$D$51)</f>
        <v>0</v>
      </c>
      <c r="G63" s="25">
        <f>SUMIF('4 день'!$B$6:$B$47,СВОДНАЯ!C63,'4 день'!$D$6:$D$47)</f>
        <v>0</v>
      </c>
      <c r="H63" s="25">
        <f>SUMIF('5 день'!$B$6:$B$58,СВОДНАЯ!C63,'5 день'!$D$6:$D$58)</f>
        <v>0</v>
      </c>
      <c r="I63" s="25">
        <f>SUMIF('6 день'!$B$6:$B$54,СВОДНАЯ!C63,'6 день'!$D$6:$D$54)</f>
        <v>0</v>
      </c>
      <c r="J63" s="25">
        <f>SUMIF('7 день'!$B$6:$B$49,СВОДНАЯ!C63,'7 день'!$D$6:$D$49)</f>
        <v>0</v>
      </c>
      <c r="K63" s="25">
        <f>SUMIF('8 день'!$B$6:$B$57,СВОДНАЯ!C63,'8 день'!$D$6:$D$57)</f>
        <v>0</v>
      </c>
      <c r="L63" s="25">
        <f>SUMIF('9 день'!$B$6:$B$53,СВОДНАЯ!C63,'9 день'!$D$6:$D$53)</f>
        <v>0</v>
      </c>
      <c r="M63" s="25">
        <f>SUMIF('10 день'!$B$6:$B$53,СВОДНАЯ!C63,'10 день'!$D$6:$D$53)</f>
        <v>0</v>
      </c>
      <c r="N63" s="59">
        <f t="shared" si="0"/>
        <v>0</v>
      </c>
      <c r="O63" s="23"/>
    </row>
    <row r="64" spans="1:15" ht="14.25" customHeight="1" outlineLevel="1">
      <c r="A64" s="3">
        <f t="shared" si="1"/>
        <v>63</v>
      </c>
      <c r="B64" s="6" t="s">
        <v>135</v>
      </c>
      <c r="C64" s="6"/>
      <c r="D64" s="25">
        <f>SUMIF('1 день'!$B$6:$B$47,СВОДНАЯ!C64,'1 день'!$D$6:$D$47)</f>
        <v>0</v>
      </c>
      <c r="E64" s="25">
        <f>SUMIF('2 день'!$B$6:$B$52,СВОДНАЯ!C64,'2 день'!$D$6:$D$52)</f>
        <v>0</v>
      </c>
      <c r="F64" s="25">
        <f>SUMIF('3 день'!$B$6:$B$51,СВОДНАЯ!C64,'3 день'!$D$6:$D$51)</f>
        <v>0</v>
      </c>
      <c r="G64" s="25">
        <f>SUMIF('4 день'!$B$6:$B$47,СВОДНАЯ!C64,'4 день'!$D$6:$D$47)</f>
        <v>0</v>
      </c>
      <c r="H64" s="25">
        <f>SUMIF('5 день'!$B$6:$B$58,СВОДНАЯ!C64,'5 день'!$D$6:$D$58)</f>
        <v>0</v>
      </c>
      <c r="I64" s="25">
        <f>SUMIF('6 день'!$B$6:$B$54,СВОДНАЯ!C64,'6 день'!$D$6:$D$54)</f>
        <v>0</v>
      </c>
      <c r="J64" s="25">
        <f>SUMIF('7 день'!$B$6:$B$49,СВОДНАЯ!C64,'7 день'!$D$6:$D$49)</f>
        <v>0</v>
      </c>
      <c r="K64" s="25">
        <f>SUMIF('8 день'!$B$6:$B$57,СВОДНАЯ!C64,'8 день'!$D$6:$D$57)</f>
        <v>0</v>
      </c>
      <c r="L64" s="25">
        <f>SUMIF('9 день'!$B$6:$B$53,СВОДНАЯ!C64,'9 день'!$D$6:$D$53)</f>
        <v>0</v>
      </c>
      <c r="M64" s="25">
        <f>SUMIF('10 день'!$B$6:$B$53,СВОДНАЯ!C64,'10 день'!$D$6:$D$53)</f>
        <v>0</v>
      </c>
      <c r="N64" s="59">
        <f t="shared" si="0"/>
        <v>0</v>
      </c>
      <c r="O64" s="23"/>
    </row>
    <row r="65" spans="1:14" ht="14.25" customHeight="1">
      <c r="A65" s="7"/>
      <c r="B65" s="15"/>
      <c r="N65" s="60"/>
    </row>
    <row r="66" spans="1:14" ht="14.25" customHeight="1">
      <c r="A66" s="7"/>
      <c r="B66" s="15"/>
      <c r="N66" s="60"/>
    </row>
    <row r="67" spans="1:14" ht="14.25" customHeight="1">
      <c r="A67" s="7"/>
      <c r="B67" s="15"/>
      <c r="N67" s="60"/>
    </row>
    <row r="68" spans="2:14" ht="29.25" customHeight="1">
      <c r="B68" s="61" t="s">
        <v>227</v>
      </c>
      <c r="D68" s="157" t="s">
        <v>150</v>
      </c>
      <c r="E68" s="158"/>
      <c r="F68" s="16" t="s">
        <v>5</v>
      </c>
      <c r="G68" s="16" t="s">
        <v>6</v>
      </c>
      <c r="H68" s="16" t="s">
        <v>7</v>
      </c>
      <c r="I68" s="16" t="s">
        <v>8</v>
      </c>
      <c r="J68" s="16" t="s">
        <v>9</v>
      </c>
      <c r="K68" s="16" t="s">
        <v>10</v>
      </c>
      <c r="L68" s="16" t="s">
        <v>11</v>
      </c>
      <c r="M68" s="16" t="s">
        <v>12</v>
      </c>
      <c r="N68" s="16" t="s">
        <v>13</v>
      </c>
    </row>
    <row r="69" spans="4:14" ht="15">
      <c r="D69" s="159" t="s">
        <v>0</v>
      </c>
      <c r="E69" s="159"/>
      <c r="F69" s="14">
        <f>'1 день'!J49</f>
        <v>736.159</v>
      </c>
      <c r="G69" s="14">
        <f>'1 день'!K49</f>
        <v>10.488999999999997</v>
      </c>
      <c r="H69" s="14">
        <f>'1 день'!L49</f>
        <v>1.17315</v>
      </c>
      <c r="I69" s="14">
        <f>'1 день'!M49</f>
        <v>2.6103999999999994</v>
      </c>
      <c r="J69" s="14">
        <f>'1 день'!N49</f>
        <v>117.331</v>
      </c>
      <c r="K69" s="14">
        <f>'1 день'!F49</f>
        <v>1382.298</v>
      </c>
      <c r="L69" s="14">
        <f>'1 день'!G49</f>
        <v>44.889199999999995</v>
      </c>
      <c r="M69" s="14">
        <f>'1 день'!H49</f>
        <v>49.7112</v>
      </c>
      <c r="N69" s="14">
        <f>'1 день'!I49</f>
        <v>189.35179999999997</v>
      </c>
    </row>
    <row r="70" spans="4:14" ht="15">
      <c r="D70" s="159" t="s">
        <v>39</v>
      </c>
      <c r="E70" s="159"/>
      <c r="F70" s="14">
        <f>'2 день'!J54</f>
        <v>895.847</v>
      </c>
      <c r="G70" s="14">
        <f>'2 день'!K54</f>
        <v>8.634599999999999</v>
      </c>
      <c r="H70" s="14">
        <f>'2 день'!L54</f>
        <v>0.75949</v>
      </c>
      <c r="I70" s="14">
        <f>'2 день'!M54</f>
        <v>1.5764</v>
      </c>
      <c r="J70" s="14">
        <f>'2 день'!N54</f>
        <v>3.6848</v>
      </c>
      <c r="K70" s="14">
        <f>'2 день'!F54</f>
        <v>1137.486</v>
      </c>
      <c r="L70" s="14">
        <f>'2 день'!G54</f>
        <v>40.57900000000001</v>
      </c>
      <c r="M70" s="14">
        <f>'2 день'!H54</f>
        <v>38.732200000000006</v>
      </c>
      <c r="N70" s="14">
        <f>'2 день'!I54</f>
        <v>160.4088</v>
      </c>
    </row>
    <row r="71" spans="4:14" ht="15">
      <c r="D71" s="159" t="s">
        <v>52</v>
      </c>
      <c r="E71" s="159"/>
      <c r="F71" s="14">
        <f>'3 день'!J53</f>
        <v>121.364</v>
      </c>
      <c r="G71" s="14">
        <f>'3 день'!K53</f>
        <v>7.2485</v>
      </c>
      <c r="H71" s="14">
        <f>'3 день'!L53</f>
        <v>0.5931500000000001</v>
      </c>
      <c r="I71" s="14">
        <f>'3 день'!M53</f>
        <v>1.0832000000000002</v>
      </c>
      <c r="J71" s="14">
        <f>'3 день'!N53</f>
        <v>53.723</v>
      </c>
      <c r="K71" s="14">
        <f>'3 день'!F53</f>
        <v>849.678</v>
      </c>
      <c r="L71" s="14">
        <f>'3 день'!G53</f>
        <v>38.8292</v>
      </c>
      <c r="M71" s="14">
        <f>'3 день'!H53</f>
        <v>19.852200000000003</v>
      </c>
      <c r="N71" s="14">
        <f>'3 день'!I53</f>
        <v>137.6458</v>
      </c>
    </row>
    <row r="72" spans="4:14" ht="15">
      <c r="D72" s="159" t="s">
        <v>58</v>
      </c>
      <c r="E72" s="159"/>
      <c r="F72" s="14">
        <f>'4 день'!J49</f>
        <v>786.4639999999999</v>
      </c>
      <c r="G72" s="14">
        <f>'4 день'!K49</f>
        <v>16.551099999999998</v>
      </c>
      <c r="H72" s="14">
        <f>'4 день'!L49</f>
        <v>1.07579</v>
      </c>
      <c r="I72" s="14">
        <f>'4 день'!M49</f>
        <v>2.2449999999999997</v>
      </c>
      <c r="J72" s="14">
        <f>'4 день'!N49</f>
        <v>77.34840000000001</v>
      </c>
      <c r="K72" s="14">
        <f>'4 день'!F49</f>
        <v>1446.998</v>
      </c>
      <c r="L72" s="14">
        <f>'4 день'!G49</f>
        <v>48.92720000000001</v>
      </c>
      <c r="M72" s="14">
        <f>'4 день'!H49</f>
        <v>50.8782</v>
      </c>
      <c r="N72" s="14">
        <f>'4 день'!I49</f>
        <v>200.4658</v>
      </c>
    </row>
    <row r="73" spans="4:14" ht="15">
      <c r="D73" s="159" t="s">
        <v>64</v>
      </c>
      <c r="E73" s="159"/>
      <c r="F73" s="14">
        <f>'5 день'!J60</f>
        <v>918.3489999999999</v>
      </c>
      <c r="G73" s="14">
        <f>'5 день'!K60</f>
        <v>45.9066</v>
      </c>
      <c r="H73" s="14">
        <f>'5 день'!L60</f>
        <v>1.1812900000000002</v>
      </c>
      <c r="I73" s="14">
        <f>'5 день'!M60</f>
        <v>3.1934</v>
      </c>
      <c r="J73" s="14">
        <f>'5 день'!N60</f>
        <v>82.99359999999999</v>
      </c>
      <c r="K73" s="14">
        <f>'5 день'!F60</f>
        <v>1680.258</v>
      </c>
      <c r="L73" s="14">
        <f>'5 день'!G60</f>
        <v>60.556200000000004</v>
      </c>
      <c r="M73" s="14">
        <f>'5 день'!H60</f>
        <v>60.505700000000004</v>
      </c>
      <c r="N73" s="14">
        <f>'5 день'!I60</f>
        <v>231.7973</v>
      </c>
    </row>
    <row r="74" spans="4:14" ht="15">
      <c r="D74" s="159" t="s">
        <v>66</v>
      </c>
      <c r="E74" s="159"/>
      <c r="F74" s="14">
        <f>'6 день'!J56</f>
        <v>620.0089999999999</v>
      </c>
      <c r="G74" s="14">
        <f>'6 день'!K56</f>
        <v>12.938999999999997</v>
      </c>
      <c r="H74" s="14">
        <f>'6 день'!L56</f>
        <v>1.17665</v>
      </c>
      <c r="I74" s="14">
        <f>'6 день'!M56</f>
        <v>2.8653999999999997</v>
      </c>
      <c r="J74" s="14">
        <f>'6 день'!N56</f>
        <v>100.3512</v>
      </c>
      <c r="K74" s="14">
        <f>'6 день'!F56</f>
        <v>1614.768</v>
      </c>
      <c r="L74" s="14">
        <f>'6 день'!G56</f>
        <v>48.1382</v>
      </c>
      <c r="M74" s="14">
        <f>'6 день'!H56</f>
        <v>49.879200000000004</v>
      </c>
      <c r="N74" s="14">
        <f>'6 день'!I56</f>
        <v>245.57580000000002</v>
      </c>
    </row>
    <row r="75" spans="4:14" ht="15">
      <c r="D75" s="159" t="s">
        <v>68</v>
      </c>
      <c r="E75" s="159"/>
      <c r="F75" s="14">
        <f>'7 день'!J51</f>
        <v>650.204</v>
      </c>
      <c r="G75" s="14">
        <f>'7 день'!K51</f>
        <v>12.1526</v>
      </c>
      <c r="H75" s="14">
        <f>'7 день'!L51</f>
        <v>0.51754</v>
      </c>
      <c r="I75" s="14">
        <f>'7 день'!M51</f>
        <v>0.8378000000000001</v>
      </c>
      <c r="J75" s="14">
        <f>'7 день'!N51</f>
        <v>50.633599999999994</v>
      </c>
      <c r="K75" s="14">
        <f>'7 день'!F51</f>
        <v>1253.261</v>
      </c>
      <c r="L75" s="14">
        <f>'7 день'!G51</f>
        <v>40.903200000000005</v>
      </c>
      <c r="M75" s="14">
        <f>'7 день'!H51</f>
        <v>44.24850000000001</v>
      </c>
      <c r="N75" s="14">
        <f>'7 день'!I51</f>
        <v>180.82580000000002</v>
      </c>
    </row>
    <row r="76" spans="4:14" ht="15">
      <c r="D76" s="159" t="s">
        <v>69</v>
      </c>
      <c r="E76" s="159"/>
      <c r="F76" s="14">
        <f>'8 день'!J59</f>
        <v>258.98699999999997</v>
      </c>
      <c r="G76" s="14">
        <f>'8 день'!K59</f>
        <v>14.5685</v>
      </c>
      <c r="H76" s="14">
        <f>'8 день'!L59</f>
        <v>0.7866000000000001</v>
      </c>
      <c r="I76" s="14">
        <f>'8 день'!M59</f>
        <v>1.7615</v>
      </c>
      <c r="J76" s="14">
        <f>'8 день'!N59</f>
        <v>100.74380000000001</v>
      </c>
      <c r="K76" s="14">
        <f>'8 день'!F59</f>
        <v>1217.4030000000002</v>
      </c>
      <c r="L76" s="14">
        <f>'8 день'!G59</f>
        <v>48.033</v>
      </c>
      <c r="M76" s="14">
        <f>'8 день'!H59</f>
        <v>33.900400000000005</v>
      </c>
      <c r="N76" s="14">
        <f>'8 день'!I59</f>
        <v>183.4533</v>
      </c>
    </row>
    <row r="77" spans="4:14" ht="15">
      <c r="D77" s="159" t="s">
        <v>72</v>
      </c>
      <c r="E77" s="159"/>
      <c r="F77" s="14">
        <f>'9 день'!J55</f>
        <v>528.832</v>
      </c>
      <c r="G77" s="14">
        <f>'9 день'!K55</f>
        <v>13.883499999999998</v>
      </c>
      <c r="H77" s="14">
        <f>'9 день'!L55</f>
        <v>1.2804499999999999</v>
      </c>
      <c r="I77" s="14">
        <f>'9 день'!M55</f>
        <v>3.3302999999999994</v>
      </c>
      <c r="J77" s="14">
        <f>'9 день'!N55</f>
        <v>91.5</v>
      </c>
      <c r="K77" s="14">
        <f>'9 день'!F55</f>
        <v>1583.516</v>
      </c>
      <c r="L77" s="14">
        <f>'9 день'!G55</f>
        <v>48.72299999999999</v>
      </c>
      <c r="M77" s="14">
        <f>'9 день'!H55</f>
        <v>52.92320000000001</v>
      </c>
      <c r="N77" s="14">
        <f>'9 день'!I55</f>
        <v>228.4178</v>
      </c>
    </row>
    <row r="78" spans="4:14" ht="15">
      <c r="D78" s="159" t="s">
        <v>73</v>
      </c>
      <c r="E78" s="159"/>
      <c r="F78" s="14">
        <f>'10 день'!J55</f>
        <v>1254.7289999999998</v>
      </c>
      <c r="G78" s="14">
        <f>'10 день'!K55</f>
        <v>48.79659999999999</v>
      </c>
      <c r="H78" s="14">
        <f>'10 день'!L55</f>
        <v>1.22359</v>
      </c>
      <c r="I78" s="14">
        <f>'10 день'!M55</f>
        <v>3.1982000000000004</v>
      </c>
      <c r="J78" s="14">
        <f>'10 день'!N55</f>
        <v>80.9484</v>
      </c>
      <c r="K78" s="14">
        <f>'10 день'!F55</f>
        <v>1783.108</v>
      </c>
      <c r="L78" s="14">
        <f>'10 день'!G55</f>
        <v>72.29920000000001</v>
      </c>
      <c r="M78" s="14">
        <f>'10 день'!H55</f>
        <v>70.3647</v>
      </c>
      <c r="N78" s="14">
        <f>'10 день'!I55</f>
        <v>217.0633</v>
      </c>
    </row>
    <row r="79" spans="4:14" ht="33" customHeight="1">
      <c r="D79" s="165" t="s">
        <v>151</v>
      </c>
      <c r="E79" s="165"/>
      <c r="F79" s="17">
        <f>AVERAGE(F69:F78)</f>
        <v>677.0944</v>
      </c>
      <c r="G79" s="17">
        <f aca="true" t="shared" si="3" ref="G79:N79">AVERAGE(G69:G78)</f>
        <v>19.116999999999997</v>
      </c>
      <c r="H79" s="17">
        <f t="shared" si="3"/>
        <v>0.9767699999999999</v>
      </c>
      <c r="I79" s="17">
        <f t="shared" si="3"/>
        <v>2.2701599999999997</v>
      </c>
      <c r="J79" s="17">
        <f t="shared" si="3"/>
        <v>75.92578</v>
      </c>
      <c r="K79" s="58">
        <f t="shared" si="3"/>
        <v>1394.8773999999999</v>
      </c>
      <c r="L79" s="17">
        <f t="shared" si="3"/>
        <v>49.187740000000005</v>
      </c>
      <c r="M79" s="17">
        <f t="shared" si="3"/>
        <v>47.09955000000001</v>
      </c>
      <c r="N79" s="17">
        <f t="shared" si="3"/>
        <v>197.50055000000003</v>
      </c>
    </row>
    <row r="80" spans="1:11" ht="7.5" customHeight="1">
      <c r="A80" s="101"/>
      <c r="B80" s="102"/>
      <c r="C80" s="20"/>
      <c r="D80" s="20"/>
      <c r="E80" s="20"/>
      <c r="F80" s="20"/>
      <c r="G80" s="20"/>
      <c r="H80" s="20"/>
      <c r="I80" s="20"/>
      <c r="J80" s="20"/>
      <c r="K80" s="20"/>
    </row>
    <row r="81" spans="2:11" ht="15" hidden="1">
      <c r="B81" s="18" t="s">
        <v>159</v>
      </c>
      <c r="H81" s="19">
        <v>1440</v>
      </c>
      <c r="I81" s="19">
        <v>43.2</v>
      </c>
      <c r="J81" s="19">
        <v>48</v>
      </c>
      <c r="K81" s="19">
        <v>208.8</v>
      </c>
    </row>
    <row r="83" spans="8:13" ht="15">
      <c r="H83" s="164" t="s">
        <v>228</v>
      </c>
      <c r="I83" s="164"/>
      <c r="J83" s="164"/>
      <c r="K83" s="164"/>
      <c r="L83" s="164"/>
      <c r="M83" s="164"/>
    </row>
    <row r="84" ht="7.5" customHeight="1"/>
    <row r="85" spans="9:13" ht="30" customHeight="1">
      <c r="I85" s="163" t="s">
        <v>152</v>
      </c>
      <c r="J85" s="163"/>
      <c r="K85" s="13" t="s">
        <v>14</v>
      </c>
      <c r="L85" s="13" t="s">
        <v>21</v>
      </c>
      <c r="M85" s="13" t="s">
        <v>32</v>
      </c>
    </row>
    <row r="86" spans="9:13" ht="30" customHeight="1">
      <c r="I86" s="163" t="s">
        <v>153</v>
      </c>
      <c r="J86" s="163"/>
      <c r="K86" s="13" t="s">
        <v>154</v>
      </c>
      <c r="L86" s="13" t="s">
        <v>155</v>
      </c>
      <c r="M86" s="13" t="s">
        <v>156</v>
      </c>
    </row>
    <row r="87" spans="9:13" ht="15">
      <c r="I87" s="161" t="s">
        <v>158</v>
      </c>
      <c r="J87" s="161"/>
      <c r="K87" s="161" t="s">
        <v>244</v>
      </c>
      <c r="L87" s="161"/>
      <c r="M87" s="161"/>
    </row>
    <row r="89" ht="15">
      <c r="I89" s="21" t="s">
        <v>157</v>
      </c>
    </row>
    <row r="91" spans="9:14" ht="15">
      <c r="I91" s="94"/>
      <c r="J91" s="95" t="s">
        <v>238</v>
      </c>
      <c r="K91" s="95" t="s">
        <v>239</v>
      </c>
      <c r="L91" s="95" t="s">
        <v>240</v>
      </c>
      <c r="M91" s="95" t="s">
        <v>241</v>
      </c>
      <c r="N91" s="95" t="s">
        <v>242</v>
      </c>
    </row>
    <row r="92" spans="9:14" ht="15">
      <c r="I92" s="94" t="s">
        <v>0</v>
      </c>
      <c r="J92" s="96">
        <f>'1 день'!E14</f>
        <v>415</v>
      </c>
      <c r="K92" s="96">
        <f>'1 день'!E17</f>
        <v>171</v>
      </c>
      <c r="L92" s="96">
        <f>'1 день'!E39</f>
        <v>654</v>
      </c>
      <c r="M92" s="96">
        <f>'1 день'!E48</f>
        <v>410</v>
      </c>
      <c r="N92" s="96">
        <f>SUM(J92:M92)</f>
        <v>1650</v>
      </c>
    </row>
    <row r="93" spans="9:14" ht="15">
      <c r="I93" s="94" t="s">
        <v>39</v>
      </c>
      <c r="J93" s="96">
        <f>'2 день'!E15</f>
        <v>417</v>
      </c>
      <c r="K93" s="96">
        <f>'2 день'!E18</f>
        <v>171</v>
      </c>
      <c r="L93" s="96">
        <f>'2 день'!E43</f>
        <v>444</v>
      </c>
      <c r="M93" s="96">
        <f>'2 день'!E53</f>
        <v>200</v>
      </c>
      <c r="N93" s="96">
        <f aca="true" t="shared" si="4" ref="N93:N101">SUM(J93:M93)</f>
        <v>1232</v>
      </c>
    </row>
    <row r="94" spans="9:14" ht="15">
      <c r="I94" s="94" t="s">
        <v>52</v>
      </c>
      <c r="J94" s="96">
        <f>'3 день'!E13</f>
        <v>415</v>
      </c>
      <c r="K94" s="96">
        <f>'3 день'!E16</f>
        <v>140</v>
      </c>
      <c r="L94" s="96">
        <f>'3 день'!E43</f>
        <v>474</v>
      </c>
      <c r="M94" s="96">
        <f>'3 день'!E52</f>
        <v>340</v>
      </c>
      <c r="N94" s="96">
        <f t="shared" si="4"/>
        <v>1369</v>
      </c>
    </row>
    <row r="95" spans="9:14" ht="15">
      <c r="I95" s="94" t="s">
        <v>58</v>
      </c>
      <c r="J95" s="96">
        <f>'4 день'!E13</f>
        <v>360</v>
      </c>
      <c r="K95" s="96">
        <f>'4 день'!E16</f>
        <v>171</v>
      </c>
      <c r="L95" s="96">
        <f>'4 день'!E37</f>
        <v>704</v>
      </c>
      <c r="M95" s="96">
        <f>'4 день'!E48</f>
        <v>592</v>
      </c>
      <c r="N95" s="96">
        <f t="shared" si="4"/>
        <v>1827</v>
      </c>
    </row>
    <row r="96" spans="9:14" ht="15">
      <c r="I96" s="94" t="s">
        <v>64</v>
      </c>
      <c r="J96" s="96">
        <f>'5 день'!E15</f>
        <v>427</v>
      </c>
      <c r="K96" s="96">
        <f>'5 день'!E18</f>
        <v>140</v>
      </c>
      <c r="L96" s="96">
        <f>'5 день'!E46</f>
        <v>684</v>
      </c>
      <c r="M96" s="96">
        <f>'5 день'!E59</f>
        <v>340</v>
      </c>
      <c r="N96" s="96">
        <f t="shared" si="4"/>
        <v>1591</v>
      </c>
    </row>
    <row r="97" spans="9:14" ht="15">
      <c r="I97" s="94" t="s">
        <v>66</v>
      </c>
      <c r="J97" s="96">
        <f>'6 день'!E13</f>
        <v>415</v>
      </c>
      <c r="K97" s="96">
        <f>'6 день'!E16</f>
        <v>171</v>
      </c>
      <c r="L97" s="96">
        <f>'6 день'!E37</f>
        <v>674</v>
      </c>
      <c r="M97" s="96">
        <f>'6 день'!E55</f>
        <v>350</v>
      </c>
      <c r="N97" s="96">
        <f t="shared" si="4"/>
        <v>1610</v>
      </c>
    </row>
    <row r="98" spans="9:14" ht="15">
      <c r="I98" s="94" t="s">
        <v>68</v>
      </c>
      <c r="J98" s="96">
        <f>'7 день'!E15</f>
        <v>417</v>
      </c>
      <c r="K98" s="96">
        <f>'7 день'!E18</f>
        <v>171</v>
      </c>
      <c r="L98" s="96">
        <f>'7 день'!E39</f>
        <v>704</v>
      </c>
      <c r="M98" s="96">
        <f>'7 день'!E50</f>
        <v>382</v>
      </c>
      <c r="N98" s="96">
        <f t="shared" si="4"/>
        <v>1674</v>
      </c>
    </row>
    <row r="99" spans="9:14" ht="15">
      <c r="I99" s="94" t="s">
        <v>69</v>
      </c>
      <c r="J99" s="96">
        <f>'8 день'!E14</f>
        <v>415</v>
      </c>
      <c r="K99" s="96">
        <f>'8 день'!E17</f>
        <v>140</v>
      </c>
      <c r="L99" s="96">
        <f>'8 день'!E45</f>
        <v>734</v>
      </c>
      <c r="M99" s="96">
        <f>'8 день'!E58</f>
        <v>527</v>
      </c>
      <c r="N99" s="96">
        <f t="shared" si="4"/>
        <v>1816</v>
      </c>
    </row>
    <row r="100" spans="9:14" ht="15">
      <c r="I100" s="94" t="s">
        <v>72</v>
      </c>
      <c r="J100" s="96">
        <f>'9 день'!E14</f>
        <v>415</v>
      </c>
      <c r="K100" s="96">
        <f>'9 день'!E17</f>
        <v>171</v>
      </c>
      <c r="L100" s="96">
        <f>'9 день'!E42</f>
        <v>664</v>
      </c>
      <c r="M100" s="96">
        <f>'9 день'!E54</f>
        <v>406</v>
      </c>
      <c r="N100" s="96">
        <f t="shared" si="4"/>
        <v>1656</v>
      </c>
    </row>
    <row r="101" spans="9:14" ht="15">
      <c r="I101" s="94" t="s">
        <v>73</v>
      </c>
      <c r="J101" s="96">
        <f>'10 день'!E15</f>
        <v>427</v>
      </c>
      <c r="K101" s="96">
        <f>'10 день'!E18</f>
        <v>174</v>
      </c>
      <c r="L101" s="96">
        <f>'10 день'!E42</f>
        <v>693</v>
      </c>
      <c r="M101" s="96">
        <f>'10 день'!E54</f>
        <v>512</v>
      </c>
      <c r="N101" s="96">
        <f t="shared" si="4"/>
        <v>1806</v>
      </c>
    </row>
    <row r="102" spans="9:14" ht="15">
      <c r="I102" s="93" t="s">
        <v>243</v>
      </c>
      <c r="J102" s="92">
        <f>AVERAGE(J92:J101)</f>
        <v>412.3</v>
      </c>
      <c r="K102" s="92">
        <f>AVERAGE(K92:K101)</f>
        <v>162</v>
      </c>
      <c r="L102" s="92">
        <f>AVERAGE(L92:L101)</f>
        <v>642.9</v>
      </c>
      <c r="M102" s="92">
        <f>AVERAGE(M92:M101)</f>
        <v>405.9</v>
      </c>
      <c r="N102" s="92">
        <f>AVERAGE(N92:N101)</f>
        <v>1623.1</v>
      </c>
    </row>
    <row r="103" spans="9:14" ht="15">
      <c r="I103" s="99"/>
      <c r="J103" s="100"/>
      <c r="K103" s="100"/>
      <c r="L103" s="100"/>
      <c r="M103" s="100"/>
      <c r="N103" s="100"/>
    </row>
    <row r="104" spans="9:14" ht="15">
      <c r="I104" s="99"/>
      <c r="J104" s="100"/>
      <c r="K104" s="100"/>
      <c r="L104" s="100"/>
      <c r="M104" s="100"/>
      <c r="N104" s="100"/>
    </row>
    <row r="107" spans="5:14" ht="15">
      <c r="E107" s="155" t="s">
        <v>247</v>
      </c>
      <c r="F107" s="155"/>
      <c r="G107" s="155"/>
      <c r="I107" s="94"/>
      <c r="J107" s="95" t="s">
        <v>238</v>
      </c>
      <c r="K107" s="95" t="s">
        <v>239</v>
      </c>
      <c r="L107" s="95" t="s">
        <v>240</v>
      </c>
      <c r="M107" s="95" t="s">
        <v>241</v>
      </c>
      <c r="N107" s="93" t="s">
        <v>242</v>
      </c>
    </row>
    <row r="108" spans="5:14" ht="15">
      <c r="E108" s="155"/>
      <c r="F108" s="155"/>
      <c r="G108" s="155"/>
      <c r="I108" s="94" t="s">
        <v>0</v>
      </c>
      <c r="J108" s="97">
        <f aca="true" t="shared" si="5" ref="J108:N117">J92/2000</f>
        <v>0.2075</v>
      </c>
      <c r="K108" s="97">
        <f t="shared" si="5"/>
        <v>0.0855</v>
      </c>
      <c r="L108" s="97">
        <f t="shared" si="5"/>
        <v>0.327</v>
      </c>
      <c r="M108" s="97">
        <f t="shared" si="5"/>
        <v>0.205</v>
      </c>
      <c r="N108" s="97">
        <f t="shared" si="5"/>
        <v>0.825</v>
      </c>
    </row>
    <row r="109" spans="5:14" ht="15">
      <c r="E109" s="155"/>
      <c r="F109" s="155"/>
      <c r="G109" s="155"/>
      <c r="I109" s="94" t="s">
        <v>39</v>
      </c>
      <c r="J109" s="97">
        <f t="shared" si="5"/>
        <v>0.2085</v>
      </c>
      <c r="K109" s="97">
        <f t="shared" si="5"/>
        <v>0.0855</v>
      </c>
      <c r="L109" s="97">
        <f t="shared" si="5"/>
        <v>0.222</v>
      </c>
      <c r="M109" s="97">
        <f t="shared" si="5"/>
        <v>0.1</v>
      </c>
      <c r="N109" s="97">
        <f t="shared" si="5"/>
        <v>0.616</v>
      </c>
    </row>
    <row r="110" spans="9:14" ht="15">
      <c r="I110" s="94" t="s">
        <v>52</v>
      </c>
      <c r="J110" s="97">
        <f t="shared" si="5"/>
        <v>0.2075</v>
      </c>
      <c r="K110" s="97">
        <f t="shared" si="5"/>
        <v>0.07</v>
      </c>
      <c r="L110" s="97">
        <f t="shared" si="5"/>
        <v>0.237</v>
      </c>
      <c r="M110" s="97">
        <f t="shared" si="5"/>
        <v>0.17</v>
      </c>
      <c r="N110" s="97">
        <f t="shared" si="5"/>
        <v>0.6845</v>
      </c>
    </row>
    <row r="111" spans="9:14" ht="15">
      <c r="I111" s="94" t="s">
        <v>58</v>
      </c>
      <c r="J111" s="97">
        <f t="shared" si="5"/>
        <v>0.18</v>
      </c>
      <c r="K111" s="97">
        <f t="shared" si="5"/>
        <v>0.0855</v>
      </c>
      <c r="L111" s="97">
        <f t="shared" si="5"/>
        <v>0.352</v>
      </c>
      <c r="M111" s="97">
        <f t="shared" si="5"/>
        <v>0.296</v>
      </c>
      <c r="N111" s="97">
        <f t="shared" si="5"/>
        <v>0.9135</v>
      </c>
    </row>
    <row r="112" spans="9:14" ht="15">
      <c r="I112" s="94" t="s">
        <v>64</v>
      </c>
      <c r="J112" s="97">
        <f t="shared" si="5"/>
        <v>0.2135</v>
      </c>
      <c r="K112" s="97">
        <f t="shared" si="5"/>
        <v>0.07</v>
      </c>
      <c r="L112" s="97">
        <f t="shared" si="5"/>
        <v>0.342</v>
      </c>
      <c r="M112" s="97">
        <f t="shared" si="5"/>
        <v>0.17</v>
      </c>
      <c r="N112" s="97">
        <f t="shared" si="5"/>
        <v>0.7955</v>
      </c>
    </row>
    <row r="113" spans="9:14" ht="15">
      <c r="I113" s="94" t="s">
        <v>66</v>
      </c>
      <c r="J113" s="97">
        <f t="shared" si="5"/>
        <v>0.2075</v>
      </c>
      <c r="K113" s="97">
        <f t="shared" si="5"/>
        <v>0.0855</v>
      </c>
      <c r="L113" s="97">
        <f t="shared" si="5"/>
        <v>0.337</v>
      </c>
      <c r="M113" s="97">
        <f t="shared" si="5"/>
        <v>0.175</v>
      </c>
      <c r="N113" s="97">
        <f t="shared" si="5"/>
        <v>0.805</v>
      </c>
    </row>
    <row r="114" spans="9:14" ht="15">
      <c r="I114" s="94" t="s">
        <v>68</v>
      </c>
      <c r="J114" s="97">
        <f t="shared" si="5"/>
        <v>0.2085</v>
      </c>
      <c r="K114" s="97">
        <f t="shared" si="5"/>
        <v>0.0855</v>
      </c>
      <c r="L114" s="97">
        <f t="shared" si="5"/>
        <v>0.352</v>
      </c>
      <c r="M114" s="97">
        <f t="shared" si="5"/>
        <v>0.191</v>
      </c>
      <c r="N114" s="97">
        <f t="shared" si="5"/>
        <v>0.837</v>
      </c>
    </row>
    <row r="115" spans="9:14" ht="15">
      <c r="I115" s="94" t="s">
        <v>69</v>
      </c>
      <c r="J115" s="97">
        <f t="shared" si="5"/>
        <v>0.2075</v>
      </c>
      <c r="K115" s="97">
        <f t="shared" si="5"/>
        <v>0.07</v>
      </c>
      <c r="L115" s="97">
        <f t="shared" si="5"/>
        <v>0.367</v>
      </c>
      <c r="M115" s="97">
        <f t="shared" si="5"/>
        <v>0.2635</v>
      </c>
      <c r="N115" s="97">
        <f t="shared" si="5"/>
        <v>0.908</v>
      </c>
    </row>
    <row r="116" spans="9:14" ht="15">
      <c r="I116" s="94" t="s">
        <v>72</v>
      </c>
      <c r="J116" s="97">
        <f t="shared" si="5"/>
        <v>0.2075</v>
      </c>
      <c r="K116" s="97">
        <f t="shared" si="5"/>
        <v>0.0855</v>
      </c>
      <c r="L116" s="97">
        <f t="shared" si="5"/>
        <v>0.332</v>
      </c>
      <c r="M116" s="97">
        <f t="shared" si="5"/>
        <v>0.203</v>
      </c>
      <c r="N116" s="97">
        <f t="shared" si="5"/>
        <v>0.828</v>
      </c>
    </row>
    <row r="117" spans="9:14" ht="15">
      <c r="I117" s="94" t="s">
        <v>73</v>
      </c>
      <c r="J117" s="97">
        <f t="shared" si="5"/>
        <v>0.2135</v>
      </c>
      <c r="K117" s="97">
        <f t="shared" si="5"/>
        <v>0.087</v>
      </c>
      <c r="L117" s="97">
        <f t="shared" si="5"/>
        <v>0.3465</v>
      </c>
      <c r="M117" s="97">
        <f t="shared" si="5"/>
        <v>0.256</v>
      </c>
      <c r="N117" s="97">
        <f t="shared" si="5"/>
        <v>0.903</v>
      </c>
    </row>
    <row r="118" spans="9:14" ht="15">
      <c r="I118" s="93" t="s">
        <v>243</v>
      </c>
      <c r="J118" s="98">
        <f>AVERAGE(J108:J117)</f>
        <v>0.20614999999999997</v>
      </c>
      <c r="K118" s="98">
        <f>AVERAGE(K108:K117)</f>
        <v>0.08099999999999999</v>
      </c>
      <c r="L118" s="98">
        <f>AVERAGE(L108:L117)</f>
        <v>0.32144999999999996</v>
      </c>
      <c r="M118" s="98">
        <f>AVERAGE(M108:M117)</f>
        <v>0.20295000000000002</v>
      </c>
      <c r="N118" s="98">
        <f>AVERAGE(N108:N117)</f>
        <v>0.8115500000000001</v>
      </c>
    </row>
    <row r="123" spans="5:14" ht="15">
      <c r="E123" s="156" t="s">
        <v>246</v>
      </c>
      <c r="F123" s="156"/>
      <c r="G123" s="156"/>
      <c r="I123" s="94"/>
      <c r="J123" s="95" t="s">
        <v>238</v>
      </c>
      <c r="K123" s="95" t="s">
        <v>239</v>
      </c>
      <c r="L123" s="95" t="s">
        <v>240</v>
      </c>
      <c r="M123" s="95" t="s">
        <v>241</v>
      </c>
      <c r="N123" s="93" t="s">
        <v>242</v>
      </c>
    </row>
    <row r="124" spans="5:14" ht="15">
      <c r="E124" s="156"/>
      <c r="F124" s="156"/>
      <c r="G124" s="156"/>
      <c r="I124" s="94" t="s">
        <v>0</v>
      </c>
      <c r="J124" s="97">
        <f aca="true" t="shared" si="6" ref="J124:N133">J92/1700</f>
        <v>0.24411764705882352</v>
      </c>
      <c r="K124" s="97">
        <f t="shared" si="6"/>
        <v>0.10058823529411764</v>
      </c>
      <c r="L124" s="97">
        <f t="shared" si="6"/>
        <v>0.3847058823529412</v>
      </c>
      <c r="M124" s="97">
        <f t="shared" si="6"/>
        <v>0.2411764705882353</v>
      </c>
      <c r="N124" s="97">
        <f t="shared" si="6"/>
        <v>0.9705882352941176</v>
      </c>
    </row>
    <row r="125" spans="5:14" ht="15">
      <c r="E125" s="156"/>
      <c r="F125" s="156"/>
      <c r="G125" s="156"/>
      <c r="I125" s="94" t="s">
        <v>39</v>
      </c>
      <c r="J125" s="97">
        <f t="shared" si="6"/>
        <v>0.24529411764705883</v>
      </c>
      <c r="K125" s="97">
        <f t="shared" si="6"/>
        <v>0.10058823529411764</v>
      </c>
      <c r="L125" s="97">
        <f t="shared" si="6"/>
        <v>0.2611764705882353</v>
      </c>
      <c r="M125" s="97">
        <f t="shared" si="6"/>
        <v>0.11764705882352941</v>
      </c>
      <c r="N125" s="97">
        <f t="shared" si="6"/>
        <v>0.7247058823529412</v>
      </c>
    </row>
    <row r="126" spans="9:14" ht="15">
      <c r="I126" s="94" t="s">
        <v>52</v>
      </c>
      <c r="J126" s="97">
        <f t="shared" si="6"/>
        <v>0.24411764705882352</v>
      </c>
      <c r="K126" s="97">
        <f t="shared" si="6"/>
        <v>0.08235294117647059</v>
      </c>
      <c r="L126" s="97">
        <f t="shared" si="6"/>
        <v>0.2788235294117647</v>
      </c>
      <c r="M126" s="97">
        <f t="shared" si="6"/>
        <v>0.2</v>
      </c>
      <c r="N126" s="97">
        <f t="shared" si="6"/>
        <v>0.8052941176470588</v>
      </c>
    </row>
    <row r="127" spans="9:14" ht="15">
      <c r="I127" s="94" t="s">
        <v>58</v>
      </c>
      <c r="J127" s="97">
        <f t="shared" si="6"/>
        <v>0.21176470588235294</v>
      </c>
      <c r="K127" s="97">
        <f t="shared" si="6"/>
        <v>0.10058823529411764</v>
      </c>
      <c r="L127" s="97">
        <f t="shared" si="6"/>
        <v>0.41411764705882353</v>
      </c>
      <c r="M127" s="97">
        <f t="shared" si="6"/>
        <v>0.34823529411764703</v>
      </c>
      <c r="N127" s="97">
        <f t="shared" si="6"/>
        <v>1.0747058823529412</v>
      </c>
    </row>
    <row r="128" spans="9:14" ht="15">
      <c r="I128" s="94" t="s">
        <v>64</v>
      </c>
      <c r="J128" s="97">
        <f t="shared" si="6"/>
        <v>0.2511764705882353</v>
      </c>
      <c r="K128" s="97">
        <f t="shared" si="6"/>
        <v>0.08235294117647059</v>
      </c>
      <c r="L128" s="97">
        <f t="shared" si="6"/>
        <v>0.4023529411764706</v>
      </c>
      <c r="M128" s="97">
        <f t="shared" si="6"/>
        <v>0.2</v>
      </c>
      <c r="N128" s="97">
        <f t="shared" si="6"/>
        <v>0.9358823529411765</v>
      </c>
    </row>
    <row r="129" spans="9:14" ht="15">
      <c r="I129" s="94" t="s">
        <v>66</v>
      </c>
      <c r="J129" s="97">
        <f t="shared" si="6"/>
        <v>0.24411764705882352</v>
      </c>
      <c r="K129" s="97">
        <f t="shared" si="6"/>
        <v>0.10058823529411764</v>
      </c>
      <c r="L129" s="97">
        <f t="shared" si="6"/>
        <v>0.39647058823529413</v>
      </c>
      <c r="M129" s="97">
        <f t="shared" si="6"/>
        <v>0.20588235294117646</v>
      </c>
      <c r="N129" s="97">
        <f t="shared" si="6"/>
        <v>0.9470588235294117</v>
      </c>
    </row>
    <row r="130" spans="9:14" ht="15">
      <c r="I130" s="94" t="s">
        <v>68</v>
      </c>
      <c r="J130" s="97">
        <f t="shared" si="6"/>
        <v>0.24529411764705883</v>
      </c>
      <c r="K130" s="97">
        <f t="shared" si="6"/>
        <v>0.10058823529411764</v>
      </c>
      <c r="L130" s="97">
        <f t="shared" si="6"/>
        <v>0.41411764705882353</v>
      </c>
      <c r="M130" s="97">
        <f t="shared" si="6"/>
        <v>0.22470588235294117</v>
      </c>
      <c r="N130" s="97">
        <f t="shared" si="6"/>
        <v>0.9847058823529412</v>
      </c>
    </row>
    <row r="131" spans="9:14" ht="15">
      <c r="I131" s="94" t="s">
        <v>69</v>
      </c>
      <c r="J131" s="97">
        <f t="shared" si="6"/>
        <v>0.24411764705882352</v>
      </c>
      <c r="K131" s="97">
        <f t="shared" si="6"/>
        <v>0.08235294117647059</v>
      </c>
      <c r="L131" s="97">
        <f t="shared" si="6"/>
        <v>0.43176470588235294</v>
      </c>
      <c r="M131" s="97">
        <f t="shared" si="6"/>
        <v>0.31</v>
      </c>
      <c r="N131" s="97">
        <f t="shared" si="6"/>
        <v>1.068235294117647</v>
      </c>
    </row>
    <row r="132" spans="9:14" ht="15">
      <c r="I132" s="94" t="s">
        <v>72</v>
      </c>
      <c r="J132" s="97">
        <f t="shared" si="6"/>
        <v>0.24411764705882352</v>
      </c>
      <c r="K132" s="97">
        <f t="shared" si="6"/>
        <v>0.10058823529411764</v>
      </c>
      <c r="L132" s="97">
        <f t="shared" si="6"/>
        <v>0.3905882352941176</v>
      </c>
      <c r="M132" s="97">
        <f t="shared" si="6"/>
        <v>0.2388235294117647</v>
      </c>
      <c r="N132" s="97">
        <f t="shared" si="6"/>
        <v>0.9741176470588235</v>
      </c>
    </row>
    <row r="133" spans="9:14" ht="15">
      <c r="I133" s="94" t="s">
        <v>73</v>
      </c>
      <c r="J133" s="97">
        <f t="shared" si="6"/>
        <v>0.2511764705882353</v>
      </c>
      <c r="K133" s="97">
        <f t="shared" si="6"/>
        <v>0.10235294117647059</v>
      </c>
      <c r="L133" s="97">
        <f t="shared" si="6"/>
        <v>0.4076470588235294</v>
      </c>
      <c r="M133" s="97">
        <f t="shared" si="6"/>
        <v>0.30117647058823527</v>
      </c>
      <c r="N133" s="97">
        <f t="shared" si="6"/>
        <v>1.0623529411764705</v>
      </c>
    </row>
    <row r="134" spans="9:14" ht="15">
      <c r="I134" s="93" t="s">
        <v>243</v>
      </c>
      <c r="J134" s="98">
        <f>AVERAGE(J124:J133)</f>
        <v>0.24252941176470588</v>
      </c>
      <c r="K134" s="98">
        <f>AVERAGE(K124:K133)</f>
        <v>0.09529411764705882</v>
      </c>
      <c r="L134" s="98">
        <f>AVERAGE(L124:L133)</f>
        <v>0.3781764705882353</v>
      </c>
      <c r="M134" s="98">
        <f>AVERAGE(M124:M133)</f>
        <v>0.23876470588235293</v>
      </c>
      <c r="N134" s="98">
        <f>AVERAGE(N124:N133)</f>
        <v>0.9547647058823528</v>
      </c>
    </row>
    <row r="136" spans="5:14" ht="15">
      <c r="E136" s="156" t="s">
        <v>245</v>
      </c>
      <c r="F136" s="156"/>
      <c r="G136" s="156"/>
      <c r="I136" s="94"/>
      <c r="J136" s="95" t="s">
        <v>238</v>
      </c>
      <c r="K136" s="95" t="s">
        <v>239</v>
      </c>
      <c r="L136" s="95" t="s">
        <v>240</v>
      </c>
      <c r="M136" s="95" t="s">
        <v>241</v>
      </c>
      <c r="N136" s="93" t="s">
        <v>242</v>
      </c>
    </row>
    <row r="137" spans="5:14" ht="15">
      <c r="E137" s="156"/>
      <c r="F137" s="156"/>
      <c r="G137" s="156"/>
      <c r="I137" s="94" t="s">
        <v>0</v>
      </c>
      <c r="J137" s="97">
        <f aca="true" t="shared" si="7" ref="J137:N146">J92/2300</f>
        <v>0.18043478260869567</v>
      </c>
      <c r="K137" s="97">
        <f t="shared" si="7"/>
        <v>0.07434782608695652</v>
      </c>
      <c r="L137" s="97">
        <f t="shared" si="7"/>
        <v>0.2843478260869565</v>
      </c>
      <c r="M137" s="97">
        <f t="shared" si="7"/>
        <v>0.1782608695652174</v>
      </c>
      <c r="N137" s="97">
        <f t="shared" si="7"/>
        <v>0.717391304347826</v>
      </c>
    </row>
    <row r="138" spans="5:14" ht="15">
      <c r="E138" s="156"/>
      <c r="F138" s="156"/>
      <c r="G138" s="156"/>
      <c r="I138" s="94" t="s">
        <v>39</v>
      </c>
      <c r="J138" s="97">
        <f t="shared" si="7"/>
        <v>0.18130434782608695</v>
      </c>
      <c r="K138" s="97">
        <f t="shared" si="7"/>
        <v>0.07434782608695652</v>
      </c>
      <c r="L138" s="97">
        <f t="shared" si="7"/>
        <v>0.19304347826086957</v>
      </c>
      <c r="M138" s="97">
        <f t="shared" si="7"/>
        <v>0.08695652173913043</v>
      </c>
      <c r="N138" s="97">
        <f t="shared" si="7"/>
        <v>0.5356521739130434</v>
      </c>
    </row>
    <row r="139" spans="9:14" ht="15">
      <c r="I139" s="94" t="s">
        <v>52</v>
      </c>
      <c r="J139" s="97">
        <f t="shared" si="7"/>
        <v>0.18043478260869567</v>
      </c>
      <c r="K139" s="97">
        <f t="shared" si="7"/>
        <v>0.06086956521739131</v>
      </c>
      <c r="L139" s="97">
        <f t="shared" si="7"/>
        <v>0.20608695652173914</v>
      </c>
      <c r="M139" s="97">
        <f t="shared" si="7"/>
        <v>0.14782608695652175</v>
      </c>
      <c r="N139" s="97">
        <f t="shared" si="7"/>
        <v>0.5952173913043478</v>
      </c>
    </row>
    <row r="140" spans="9:14" ht="15">
      <c r="I140" s="94" t="s">
        <v>58</v>
      </c>
      <c r="J140" s="97">
        <f t="shared" si="7"/>
        <v>0.1565217391304348</v>
      </c>
      <c r="K140" s="97">
        <f t="shared" si="7"/>
        <v>0.07434782608695652</v>
      </c>
      <c r="L140" s="97">
        <f t="shared" si="7"/>
        <v>0.3060869565217391</v>
      </c>
      <c r="M140" s="97">
        <f t="shared" si="7"/>
        <v>0.2573913043478261</v>
      </c>
      <c r="N140" s="97">
        <f t="shared" si="7"/>
        <v>0.7943478260869565</v>
      </c>
    </row>
    <row r="141" spans="9:14" ht="15">
      <c r="I141" s="94" t="s">
        <v>64</v>
      </c>
      <c r="J141" s="97">
        <f t="shared" si="7"/>
        <v>0.18565217391304348</v>
      </c>
      <c r="K141" s="97">
        <f t="shared" si="7"/>
        <v>0.06086956521739131</v>
      </c>
      <c r="L141" s="97">
        <f t="shared" si="7"/>
        <v>0.29739130434782607</v>
      </c>
      <c r="M141" s="97">
        <f t="shared" si="7"/>
        <v>0.14782608695652175</v>
      </c>
      <c r="N141" s="97">
        <f t="shared" si="7"/>
        <v>0.6917391304347826</v>
      </c>
    </row>
    <row r="142" spans="9:14" ht="15">
      <c r="I142" s="94" t="s">
        <v>66</v>
      </c>
      <c r="J142" s="97">
        <f t="shared" si="7"/>
        <v>0.18043478260869567</v>
      </c>
      <c r="K142" s="97">
        <f t="shared" si="7"/>
        <v>0.07434782608695652</v>
      </c>
      <c r="L142" s="97">
        <f t="shared" si="7"/>
        <v>0.29304347826086957</v>
      </c>
      <c r="M142" s="97">
        <f t="shared" si="7"/>
        <v>0.15217391304347827</v>
      </c>
      <c r="N142" s="97">
        <f t="shared" si="7"/>
        <v>0.7</v>
      </c>
    </row>
    <row r="143" spans="9:14" ht="15">
      <c r="I143" s="94" t="s">
        <v>68</v>
      </c>
      <c r="J143" s="97">
        <f t="shared" si="7"/>
        <v>0.18130434782608695</v>
      </c>
      <c r="K143" s="97">
        <f t="shared" si="7"/>
        <v>0.07434782608695652</v>
      </c>
      <c r="L143" s="97">
        <f t="shared" si="7"/>
        <v>0.3060869565217391</v>
      </c>
      <c r="M143" s="97">
        <f t="shared" si="7"/>
        <v>0.16608695652173913</v>
      </c>
      <c r="N143" s="97">
        <f t="shared" si="7"/>
        <v>0.7278260869565217</v>
      </c>
    </row>
    <row r="144" spans="9:14" ht="15">
      <c r="I144" s="94" t="s">
        <v>69</v>
      </c>
      <c r="J144" s="97">
        <f t="shared" si="7"/>
        <v>0.18043478260869567</v>
      </c>
      <c r="K144" s="97">
        <f t="shared" si="7"/>
        <v>0.06086956521739131</v>
      </c>
      <c r="L144" s="97">
        <f t="shared" si="7"/>
        <v>0.3191304347826087</v>
      </c>
      <c r="M144" s="97">
        <f t="shared" si="7"/>
        <v>0.2291304347826087</v>
      </c>
      <c r="N144" s="97">
        <f t="shared" si="7"/>
        <v>0.7895652173913044</v>
      </c>
    </row>
    <row r="145" spans="9:14" ht="15">
      <c r="I145" s="94" t="s">
        <v>72</v>
      </c>
      <c r="J145" s="97">
        <f t="shared" si="7"/>
        <v>0.18043478260869567</v>
      </c>
      <c r="K145" s="97">
        <f t="shared" si="7"/>
        <v>0.07434782608695652</v>
      </c>
      <c r="L145" s="97">
        <f t="shared" si="7"/>
        <v>0.288695652173913</v>
      </c>
      <c r="M145" s="97">
        <f t="shared" si="7"/>
        <v>0.17652173913043478</v>
      </c>
      <c r="N145" s="97">
        <f t="shared" si="7"/>
        <v>0.72</v>
      </c>
    </row>
    <row r="146" spans="9:14" ht="15">
      <c r="I146" s="94" t="s">
        <v>73</v>
      </c>
      <c r="J146" s="97">
        <f t="shared" si="7"/>
        <v>0.18565217391304348</v>
      </c>
      <c r="K146" s="97">
        <f t="shared" si="7"/>
        <v>0.07565217391304348</v>
      </c>
      <c r="L146" s="97">
        <f t="shared" si="7"/>
        <v>0.30130434782608695</v>
      </c>
      <c r="M146" s="97">
        <f t="shared" si="7"/>
        <v>0.22260869565217392</v>
      </c>
      <c r="N146" s="97">
        <f t="shared" si="7"/>
        <v>0.7852173913043479</v>
      </c>
    </row>
    <row r="147" spans="9:14" ht="15">
      <c r="I147" s="93" t="s">
        <v>243</v>
      </c>
      <c r="J147" s="98">
        <f>AVERAGE(J137:J146)</f>
        <v>0.1792608695652174</v>
      </c>
      <c r="K147" s="98">
        <f>AVERAGE(K137:K146)</f>
        <v>0.07043478260869565</v>
      </c>
      <c r="L147" s="98">
        <f>AVERAGE(L137:L146)</f>
        <v>0.2795217391304347</v>
      </c>
      <c r="M147" s="98">
        <f>AVERAGE(M137:M146)</f>
        <v>0.17647826086956525</v>
      </c>
      <c r="N147" s="98">
        <f>AVERAGE(N137:N146)</f>
        <v>0.705695652173913</v>
      </c>
    </row>
  </sheetData>
  <sheetProtection/>
  <mergeCells count="25">
    <mergeCell ref="I86:J86"/>
    <mergeCell ref="I87:J87"/>
    <mergeCell ref="H83:M83"/>
    <mergeCell ref="D75:E75"/>
    <mergeCell ref="D76:E76"/>
    <mergeCell ref="D77:E77"/>
    <mergeCell ref="D78:E78"/>
    <mergeCell ref="D79:E79"/>
    <mergeCell ref="I85:J85"/>
    <mergeCell ref="S1:S2"/>
    <mergeCell ref="K87:M87"/>
    <mergeCell ref="P5:P6"/>
    <mergeCell ref="P1:P2"/>
    <mergeCell ref="Q1:Q2"/>
    <mergeCell ref="R1:R2"/>
    <mergeCell ref="E107:G109"/>
    <mergeCell ref="E123:G125"/>
    <mergeCell ref="E136:G138"/>
    <mergeCell ref="D68:E68"/>
    <mergeCell ref="D69:E69"/>
    <mergeCell ref="D70:E70"/>
    <mergeCell ref="D71:E71"/>
    <mergeCell ref="D72:E72"/>
    <mergeCell ref="D73:E73"/>
    <mergeCell ref="D74:E74"/>
  </mergeCells>
  <printOptions/>
  <pageMargins left="0.5118110236220472" right="0.31496062992125984" top="0.35433070866141736" bottom="0.35433070866141736" header="0.31496062992125984" footer="0.31496062992125984"/>
  <pageSetup horizontalDpi="600" verticalDpi="600" orientation="landscape" paperSize="9" scale="9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4"/>
  <sheetViews>
    <sheetView zoomScalePageLayoutView="0" workbookViewId="0" topLeftCell="A1">
      <pane xSplit="1" ySplit="4" topLeftCell="B42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32" sqref="Q31:Q32"/>
    </sheetView>
  </sheetViews>
  <sheetFormatPr defaultColWidth="9.140625" defaultRowHeight="15"/>
  <cols>
    <col min="1" max="1" width="16.00390625" style="82" customWidth="1"/>
    <col min="2" max="2" width="11.28125" style="73" customWidth="1"/>
    <col min="3" max="4" width="9.140625" style="74" customWidth="1"/>
    <col min="5" max="5" width="9.28125" style="75" customWidth="1"/>
    <col min="6" max="8" width="9.140625" style="74" customWidth="1"/>
    <col min="9" max="9" width="10.00390625" style="74" customWidth="1"/>
    <col min="10" max="14" width="9.140625" style="74" customWidth="1"/>
    <col min="15" max="15" width="10.7109375" style="73" customWidth="1"/>
    <col min="16" max="16384" width="9.140625" style="73" customWidth="1"/>
  </cols>
  <sheetData>
    <row r="1" spans="1:15" ht="15" customHeight="1">
      <c r="A1" s="124" t="s">
        <v>39</v>
      </c>
      <c r="B1" s="147" t="s">
        <v>150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ht="15">
      <c r="A2" s="74"/>
    </row>
    <row r="3" spans="1:15" ht="28.5" customHeight="1">
      <c r="A3" s="126" t="s">
        <v>1</v>
      </c>
      <c r="B3" s="126" t="s">
        <v>2</v>
      </c>
      <c r="C3" s="126" t="s">
        <v>3</v>
      </c>
      <c r="D3" s="126" t="s">
        <v>4</v>
      </c>
      <c r="E3" s="126" t="str">
        <f>'1 день'!E3:E4</f>
        <v>Выход блюда</v>
      </c>
      <c r="F3" s="126" t="str">
        <f>'1 день'!F3:F4</f>
        <v>Энергетическая ценность (Ккал)</v>
      </c>
      <c r="G3" s="126" t="str">
        <f>'1 день'!G3:I3</f>
        <v>Пищевые вещества (г)</v>
      </c>
      <c r="H3" s="126"/>
      <c r="I3" s="126"/>
      <c r="J3" s="126" t="str">
        <f>'1 день'!J3:N3</f>
        <v>Минеральные вещества и витамины</v>
      </c>
      <c r="K3" s="126"/>
      <c r="L3" s="126"/>
      <c r="M3" s="126"/>
      <c r="N3" s="126"/>
      <c r="O3" s="126" t="str">
        <f>'1 день'!O3:O4</f>
        <v>№ рецептуры</v>
      </c>
    </row>
    <row r="4" spans="1:15" ht="33.75" customHeight="1">
      <c r="A4" s="126"/>
      <c r="B4" s="126"/>
      <c r="C4" s="126"/>
      <c r="D4" s="126"/>
      <c r="E4" s="126"/>
      <c r="F4" s="126"/>
      <c r="G4" s="113" t="s">
        <v>11</v>
      </c>
      <c r="H4" s="113" t="s">
        <v>12</v>
      </c>
      <c r="I4" s="113" t="s">
        <v>13</v>
      </c>
      <c r="J4" s="113" t="s">
        <v>5</v>
      </c>
      <c r="K4" s="113" t="s">
        <v>6</v>
      </c>
      <c r="L4" s="113" t="s">
        <v>7</v>
      </c>
      <c r="M4" s="113" t="s">
        <v>8</v>
      </c>
      <c r="N4" s="113" t="s">
        <v>9</v>
      </c>
      <c r="O4" s="126"/>
    </row>
    <row r="5" spans="1:15" ht="15">
      <c r="A5" s="76" t="s">
        <v>14</v>
      </c>
      <c r="B5" s="77"/>
      <c r="C5" s="77"/>
      <c r="D5" s="77"/>
      <c r="E5" s="77"/>
      <c r="F5" s="77"/>
      <c r="G5" s="77"/>
      <c r="H5" s="77"/>
      <c r="I5" s="78"/>
      <c r="J5" s="77"/>
      <c r="K5" s="77"/>
      <c r="L5" s="77"/>
      <c r="M5" s="77"/>
      <c r="N5" s="77"/>
      <c r="O5" s="67"/>
    </row>
    <row r="6" spans="1:15" ht="15" customHeight="1">
      <c r="A6" s="141" t="s">
        <v>262</v>
      </c>
      <c r="B6" s="11" t="s">
        <v>22</v>
      </c>
      <c r="C6" s="113">
        <v>20</v>
      </c>
      <c r="D6" s="113">
        <v>20</v>
      </c>
      <c r="E6" s="140">
        <v>200</v>
      </c>
      <c r="F6" s="113">
        <f>$D$6*Таблица!D9</f>
        <v>69.6</v>
      </c>
      <c r="G6" s="113">
        <f>$D$6*Таблица!E9</f>
        <v>2.3000000000000003</v>
      </c>
      <c r="H6" s="113">
        <f>$D$6*Таблица!F9</f>
        <v>0.66</v>
      </c>
      <c r="I6" s="113">
        <f>$D$6*Таблица!G9</f>
        <v>13.3</v>
      </c>
      <c r="J6" s="113">
        <f>$D$6*Таблица!H9</f>
        <v>5.4</v>
      </c>
      <c r="K6" s="113">
        <f>$D$6*Таблица!I9</f>
        <v>1.4000000000000001</v>
      </c>
      <c r="L6" s="113">
        <f>$D$6*Таблица!J9</f>
        <v>0.124</v>
      </c>
      <c r="M6" s="113">
        <f>$D$6*Таблица!K9</f>
        <v>0.008</v>
      </c>
      <c r="N6" s="68">
        <f>$D$6*Таблица!L9</f>
        <v>0</v>
      </c>
      <c r="O6" s="127">
        <v>181</v>
      </c>
    </row>
    <row r="7" spans="1:15" ht="15">
      <c r="A7" s="141"/>
      <c r="B7" s="11" t="s">
        <v>18</v>
      </c>
      <c r="C7" s="113">
        <v>200</v>
      </c>
      <c r="D7" s="113">
        <v>200</v>
      </c>
      <c r="E7" s="140"/>
      <c r="F7" s="113">
        <f>$D$7*Таблица!D19</f>
        <v>104</v>
      </c>
      <c r="G7" s="113">
        <f>$D$7*Таблица!E19</f>
        <v>5.6000000000000005</v>
      </c>
      <c r="H7" s="113">
        <f>$D$7*Таблица!F19</f>
        <v>5</v>
      </c>
      <c r="I7" s="113">
        <f>$D$7*Таблица!G19</f>
        <v>9.4</v>
      </c>
      <c r="J7" s="113">
        <f>$D$7*Таблица!H19</f>
        <v>242</v>
      </c>
      <c r="K7" s="113">
        <f>$D$7*Таблица!I19</f>
        <v>0.2</v>
      </c>
      <c r="L7" s="113">
        <f>$D$7*Таблица!J19</f>
        <v>0.06</v>
      </c>
      <c r="M7" s="113">
        <f>$D$7*Таблица!K19</f>
        <v>0.26</v>
      </c>
      <c r="N7" s="68">
        <f>$D$7*Таблица!L19</f>
        <v>0.2</v>
      </c>
      <c r="O7" s="133"/>
    </row>
    <row r="8" spans="1:15" ht="15">
      <c r="A8" s="141"/>
      <c r="B8" s="11" t="s">
        <v>16</v>
      </c>
      <c r="C8" s="113">
        <v>3</v>
      </c>
      <c r="D8" s="113">
        <v>3</v>
      </c>
      <c r="E8" s="140"/>
      <c r="F8" s="113">
        <f>$D$8*Таблица!D24</f>
        <v>22.02</v>
      </c>
      <c r="G8" s="113">
        <f>$D$8*Таблица!E24</f>
        <v>0.012</v>
      </c>
      <c r="H8" s="113">
        <f>$D$8*Таблица!F24</f>
        <v>2.355</v>
      </c>
      <c r="I8" s="113">
        <f>$D$8*Таблица!G24</f>
        <v>0.015</v>
      </c>
      <c r="J8" s="113">
        <f>$D$8*Таблица!H24</f>
        <v>0.72</v>
      </c>
      <c r="K8" s="113">
        <f>$D$8*Таблица!I24</f>
        <v>0.06</v>
      </c>
      <c r="L8" s="113">
        <f>$D$8*Таблица!J24</f>
        <v>0.003</v>
      </c>
      <c r="M8" s="113">
        <f>$D$8*Таблица!K24</f>
        <v>0.003</v>
      </c>
      <c r="N8" s="68">
        <f>$D$8*Таблица!L24</f>
        <v>0</v>
      </c>
      <c r="O8" s="133"/>
    </row>
    <row r="9" spans="1:15" ht="15">
      <c r="A9" s="141"/>
      <c r="B9" s="11" t="s">
        <v>17</v>
      </c>
      <c r="C9" s="113">
        <v>5.6</v>
      </c>
      <c r="D9" s="113">
        <v>5.6</v>
      </c>
      <c r="E9" s="140"/>
      <c r="F9" s="113">
        <f>$D$9*Таблица!D15</f>
        <v>21.224</v>
      </c>
      <c r="G9" s="113">
        <f>$D$9*Таблица!E15</f>
        <v>0</v>
      </c>
      <c r="H9" s="113">
        <f>$D$9*Таблица!F15</f>
        <v>0</v>
      </c>
      <c r="I9" s="113">
        <f>$D$9*Таблица!G15</f>
        <v>5.5888</v>
      </c>
      <c r="J9" s="113">
        <f>$D$9*Таблица!H15</f>
        <v>0.11199999999999999</v>
      </c>
      <c r="K9" s="113">
        <f>$D$9*Таблица!I15</f>
        <v>0.16799999999999998</v>
      </c>
      <c r="L9" s="113">
        <f>$D$9*Таблица!J15</f>
        <v>0</v>
      </c>
      <c r="M9" s="113">
        <f>$D$9*Таблица!K15</f>
        <v>0</v>
      </c>
      <c r="N9" s="68">
        <f>$D$9*Таблица!L15</f>
        <v>0</v>
      </c>
      <c r="O9" s="128"/>
    </row>
    <row r="10" spans="1:15" ht="30">
      <c r="A10" s="141" t="s">
        <v>162</v>
      </c>
      <c r="B10" s="11" t="s">
        <v>29</v>
      </c>
      <c r="C10" s="113">
        <v>20</v>
      </c>
      <c r="D10" s="113">
        <v>20</v>
      </c>
      <c r="E10" s="146" t="s">
        <v>274</v>
      </c>
      <c r="F10" s="113">
        <f>$D$10*Таблица!D2</f>
        <v>52.400000000000006</v>
      </c>
      <c r="G10" s="113">
        <f>$D$10*Таблица!E2</f>
        <v>1.54</v>
      </c>
      <c r="H10" s="113">
        <f>$D$10*Таблица!F2</f>
        <v>0.6</v>
      </c>
      <c r="I10" s="113">
        <f>$D$10*Таблица!G2</f>
        <v>9.96</v>
      </c>
      <c r="J10" s="113">
        <f>$D$10*Таблица!H2</f>
        <v>4</v>
      </c>
      <c r="K10" s="113">
        <f>$D$10*Таблица!I2</f>
        <v>0.18</v>
      </c>
      <c r="L10" s="113">
        <f>$D$10*Таблица!J2</f>
        <v>0.022000000000000002</v>
      </c>
      <c r="M10" s="113">
        <f>$D$10*Таблица!K2</f>
        <v>0.016</v>
      </c>
      <c r="N10" s="68">
        <f>$D$10*Таблица!L2</f>
        <v>0</v>
      </c>
      <c r="O10" s="127">
        <v>3</v>
      </c>
    </row>
    <row r="11" spans="1:15" ht="15">
      <c r="A11" s="141"/>
      <c r="B11" s="11" t="s">
        <v>40</v>
      </c>
      <c r="C11" s="113">
        <v>9.6</v>
      </c>
      <c r="D11" s="113">
        <v>9.6</v>
      </c>
      <c r="E11" s="146"/>
      <c r="F11" s="113">
        <f>$D$11*Таблица!D25</f>
        <v>34.56</v>
      </c>
      <c r="G11" s="113">
        <f>$D$11*Таблица!E25</f>
        <v>2.208</v>
      </c>
      <c r="H11" s="113">
        <f>$D$11*Таблица!F25</f>
        <v>2.784</v>
      </c>
      <c r="I11" s="113">
        <f>$D$11*Таблица!G25</f>
        <v>0</v>
      </c>
      <c r="J11" s="113">
        <f>$D$11*Таблица!H25</f>
        <v>182.4</v>
      </c>
      <c r="K11" s="113">
        <f>$D$11*Таблица!I25</f>
        <v>0.0576</v>
      </c>
      <c r="L11" s="113">
        <f>$D$11*Таблица!J25</f>
        <v>0.00384</v>
      </c>
      <c r="M11" s="113">
        <f>$D$11*Таблица!K25</f>
        <v>0.0288</v>
      </c>
      <c r="N11" s="68">
        <f>$D$11*Таблица!L25</f>
        <v>0.1536</v>
      </c>
      <c r="O11" s="128"/>
    </row>
    <row r="12" spans="1:15" ht="15">
      <c r="A12" s="141" t="s">
        <v>163</v>
      </c>
      <c r="B12" s="11" t="s">
        <v>51</v>
      </c>
      <c r="C12" s="113">
        <v>1</v>
      </c>
      <c r="D12" s="113">
        <v>1</v>
      </c>
      <c r="E12" s="140">
        <v>200</v>
      </c>
      <c r="F12" s="113">
        <f>$D$12*Таблица!D61</f>
        <v>3.78</v>
      </c>
      <c r="G12" s="113">
        <f>$D$12*Таблица!E61</f>
        <v>0.242</v>
      </c>
      <c r="H12" s="113">
        <f>$D$12*Таблица!F61</f>
        <v>0.175</v>
      </c>
      <c r="I12" s="113">
        <f>$D$12*Таблица!G61</f>
        <v>0.279</v>
      </c>
      <c r="J12" s="113">
        <f>$D$12*Таблица!H61</f>
        <v>0.18</v>
      </c>
      <c r="K12" s="113">
        <f>$D$12*Таблица!I61</f>
        <v>0.11</v>
      </c>
      <c r="L12" s="113">
        <f>$D$12*Таблица!J61</f>
        <v>0.001</v>
      </c>
      <c r="M12" s="113">
        <f>$D$12*Таблица!K61</f>
        <v>0.003</v>
      </c>
      <c r="N12" s="68">
        <f>$D$12*Таблица!L61</f>
        <v>0</v>
      </c>
      <c r="O12" s="127">
        <v>264</v>
      </c>
    </row>
    <row r="13" spans="1:15" ht="15">
      <c r="A13" s="141"/>
      <c r="B13" s="11" t="s">
        <v>17</v>
      </c>
      <c r="C13" s="113">
        <v>10</v>
      </c>
      <c r="D13" s="113">
        <v>10</v>
      </c>
      <c r="E13" s="140"/>
      <c r="F13" s="113">
        <f>$D$13*Таблица!D15</f>
        <v>37.9</v>
      </c>
      <c r="G13" s="113">
        <f>$D$13*Таблица!E15</f>
        <v>0</v>
      </c>
      <c r="H13" s="113">
        <f>$D$13*Таблица!F15</f>
        <v>0</v>
      </c>
      <c r="I13" s="113">
        <f>$D$13*Таблица!G15</f>
        <v>9.98</v>
      </c>
      <c r="J13" s="113">
        <f>$D$13*Таблица!H15</f>
        <v>0.2</v>
      </c>
      <c r="K13" s="113">
        <f>$D$13*Таблица!I15</f>
        <v>0.3</v>
      </c>
      <c r="L13" s="113">
        <f>$D$13*Таблица!J15</f>
        <v>0</v>
      </c>
      <c r="M13" s="113">
        <f>$D$13*Таблица!K15</f>
        <v>0</v>
      </c>
      <c r="N13" s="68">
        <f>$D$13*Таблица!L15</f>
        <v>0</v>
      </c>
      <c r="O13" s="133"/>
    </row>
    <row r="14" spans="1:15" ht="15">
      <c r="A14" s="141"/>
      <c r="B14" s="11" t="s">
        <v>18</v>
      </c>
      <c r="C14" s="113">
        <v>150</v>
      </c>
      <c r="D14" s="113">
        <v>150</v>
      </c>
      <c r="E14" s="140"/>
      <c r="F14" s="113">
        <f>$D$14*Таблица!D19</f>
        <v>78</v>
      </c>
      <c r="G14" s="113">
        <f>$D$14*Таблица!E19</f>
        <v>4.2</v>
      </c>
      <c r="H14" s="113">
        <f>$D$14*Таблица!F19</f>
        <v>3.75</v>
      </c>
      <c r="I14" s="113">
        <f>$D$14*Таблица!G19</f>
        <v>7.05</v>
      </c>
      <c r="J14" s="113">
        <f>$D$14*Таблица!H19</f>
        <v>181.5</v>
      </c>
      <c r="K14" s="113">
        <f>$D$14*Таблица!I19</f>
        <v>0.15</v>
      </c>
      <c r="L14" s="113">
        <f>$D$14*Таблица!J19</f>
        <v>0.045</v>
      </c>
      <c r="M14" s="113">
        <f>$D$14*Таблица!K19</f>
        <v>0.19499999999999998</v>
      </c>
      <c r="N14" s="68">
        <f>$D$14*Таблица!L19</f>
        <v>0.15</v>
      </c>
      <c r="O14" s="128"/>
    </row>
    <row r="15" spans="1:15" s="79" customFormat="1" ht="14.25">
      <c r="A15" s="69" t="s">
        <v>37</v>
      </c>
      <c r="B15" s="62"/>
      <c r="C15" s="70"/>
      <c r="D15" s="70"/>
      <c r="E15" s="64">
        <f>E6+E12+17</f>
        <v>417</v>
      </c>
      <c r="F15" s="71">
        <f aca="true" t="shared" si="0" ref="F15:N15">SUM(F6:F14)</f>
        <v>423.484</v>
      </c>
      <c r="G15" s="71">
        <f t="shared" si="0"/>
        <v>16.102</v>
      </c>
      <c r="H15" s="71">
        <f t="shared" si="0"/>
        <v>15.324000000000002</v>
      </c>
      <c r="I15" s="71">
        <f t="shared" si="0"/>
        <v>55.5728</v>
      </c>
      <c r="J15" s="71">
        <f t="shared" si="0"/>
        <v>616.512</v>
      </c>
      <c r="K15" s="71">
        <f t="shared" si="0"/>
        <v>2.6255999999999995</v>
      </c>
      <c r="L15" s="71">
        <f t="shared" si="0"/>
        <v>0.25884</v>
      </c>
      <c r="M15" s="71">
        <f t="shared" si="0"/>
        <v>0.5138</v>
      </c>
      <c r="N15" s="72">
        <f t="shared" si="0"/>
        <v>0.5036</v>
      </c>
      <c r="O15" s="62"/>
    </row>
    <row r="16" spans="1:15" ht="15">
      <c r="A16" s="65" t="s">
        <v>19</v>
      </c>
      <c r="B16" s="63"/>
      <c r="C16" s="63"/>
      <c r="D16" s="63"/>
      <c r="E16" s="63"/>
      <c r="F16" s="63"/>
      <c r="G16" s="63"/>
      <c r="H16" s="63"/>
      <c r="I16" s="66"/>
      <c r="J16" s="63"/>
      <c r="K16" s="63"/>
      <c r="L16" s="63"/>
      <c r="M16" s="63"/>
      <c r="N16" s="63"/>
      <c r="O16" s="67"/>
    </row>
    <row r="17" spans="1:15" ht="15">
      <c r="A17" s="115" t="s">
        <v>20</v>
      </c>
      <c r="B17" s="11" t="s">
        <v>38</v>
      </c>
      <c r="C17" s="113">
        <v>171</v>
      </c>
      <c r="D17" s="113">
        <v>171</v>
      </c>
      <c r="E17" s="114">
        <v>171</v>
      </c>
      <c r="F17" s="113">
        <f>$D$17*Таблица!D22</f>
        <v>87.21000000000001</v>
      </c>
      <c r="G17" s="113">
        <f>$D$17*Таблица!E22</f>
        <v>4.788</v>
      </c>
      <c r="H17" s="113">
        <f>$D$17*Таблица!F22</f>
        <v>4.275</v>
      </c>
      <c r="I17" s="113">
        <f>$D$17*Таблица!G22</f>
        <v>7.182</v>
      </c>
      <c r="J17" s="113">
        <f>$D$17*Таблица!H22</f>
        <v>206.91</v>
      </c>
      <c r="K17" s="113">
        <f>$D$17*Таблица!I22</f>
        <v>0.171</v>
      </c>
      <c r="L17" s="113">
        <f>$D$17*Таблица!J22</f>
        <v>0.0513</v>
      </c>
      <c r="M17" s="113">
        <f>$D$17*Таблица!K22</f>
        <v>0.2223</v>
      </c>
      <c r="N17" s="68">
        <f>$D$17*Таблица!L22</f>
        <v>0.171</v>
      </c>
      <c r="O17" s="11"/>
    </row>
    <row r="18" spans="1:15" s="79" customFormat="1" ht="14.25">
      <c r="A18" s="69" t="s">
        <v>37</v>
      </c>
      <c r="B18" s="62"/>
      <c r="C18" s="70"/>
      <c r="D18" s="70"/>
      <c r="E18" s="64">
        <f>E17</f>
        <v>171</v>
      </c>
      <c r="F18" s="71">
        <f aca="true" t="shared" si="1" ref="F18:N18">SUM(F17)</f>
        <v>87.21000000000001</v>
      </c>
      <c r="G18" s="71">
        <f t="shared" si="1"/>
        <v>4.788</v>
      </c>
      <c r="H18" s="71">
        <f t="shared" si="1"/>
        <v>4.275</v>
      </c>
      <c r="I18" s="71">
        <f t="shared" si="1"/>
        <v>7.182</v>
      </c>
      <c r="J18" s="71">
        <f t="shared" si="1"/>
        <v>206.91</v>
      </c>
      <c r="K18" s="71">
        <f t="shared" si="1"/>
        <v>0.171</v>
      </c>
      <c r="L18" s="71">
        <f t="shared" si="1"/>
        <v>0.0513</v>
      </c>
      <c r="M18" s="71">
        <f t="shared" si="1"/>
        <v>0.2223</v>
      </c>
      <c r="N18" s="72">
        <f t="shared" si="1"/>
        <v>0.171</v>
      </c>
      <c r="O18" s="62"/>
    </row>
    <row r="19" spans="1:15" ht="15">
      <c r="A19" s="65" t="s">
        <v>21</v>
      </c>
      <c r="B19" s="63"/>
      <c r="C19" s="63"/>
      <c r="D19" s="63"/>
      <c r="E19" s="63"/>
      <c r="F19" s="63"/>
      <c r="G19" s="63"/>
      <c r="H19" s="63"/>
      <c r="I19" s="66"/>
      <c r="J19" s="63"/>
      <c r="K19" s="63"/>
      <c r="L19" s="63"/>
      <c r="M19" s="63"/>
      <c r="N19" s="63"/>
      <c r="O19" s="67"/>
    </row>
    <row r="20" spans="1:15" ht="15">
      <c r="A20" s="151" t="s">
        <v>265</v>
      </c>
      <c r="B20" s="11" t="s">
        <v>24</v>
      </c>
      <c r="C20" s="113">
        <v>33</v>
      </c>
      <c r="D20" s="113">
        <v>27</v>
      </c>
      <c r="E20" s="140">
        <v>30</v>
      </c>
      <c r="F20" s="113">
        <f>$D$20*Таблица!D29</f>
        <v>11.069999999999999</v>
      </c>
      <c r="G20" s="113">
        <f>$D$20*Таблица!E29</f>
        <v>0.378</v>
      </c>
      <c r="H20" s="113">
        <f>$D$20*Таблица!F29</f>
        <v>0</v>
      </c>
      <c r="I20" s="113">
        <f>$D$20*Таблица!G29</f>
        <v>2.457</v>
      </c>
      <c r="J20" s="113">
        <f>$D$20*Таблица!H29</f>
        <v>8.37</v>
      </c>
      <c r="K20" s="113">
        <f>$D$20*Таблица!I29</f>
        <v>0.216</v>
      </c>
      <c r="L20" s="113">
        <f>$D$20*Таблица!J29</f>
        <v>0.0135</v>
      </c>
      <c r="M20" s="113">
        <f>$D$20*Таблица!K29</f>
        <v>0.0054</v>
      </c>
      <c r="N20" s="113">
        <f>$D$20*Таблица!L29</f>
        <v>2.7</v>
      </c>
      <c r="O20" s="129">
        <v>43</v>
      </c>
    </row>
    <row r="21" spans="1:15" ht="15">
      <c r="A21" s="152"/>
      <c r="B21" s="11" t="s">
        <v>23</v>
      </c>
      <c r="C21" s="113">
        <v>3</v>
      </c>
      <c r="D21" s="113">
        <v>3</v>
      </c>
      <c r="E21" s="140"/>
      <c r="F21" s="113">
        <f>$D$21*Таблица!D26</f>
        <v>26.97</v>
      </c>
      <c r="G21" s="113">
        <f>$D$21*Таблица!E26</f>
        <v>0</v>
      </c>
      <c r="H21" s="113">
        <f>$D$21*Таблица!F26</f>
        <v>2.997</v>
      </c>
      <c r="I21" s="113">
        <f>$D$21*Таблица!G26</f>
        <v>0</v>
      </c>
      <c r="J21" s="113">
        <f>$D$21*Таблица!H26</f>
        <v>0</v>
      </c>
      <c r="K21" s="113">
        <f>$D$21*Таблица!I26</f>
        <v>0</v>
      </c>
      <c r="L21" s="113">
        <f>$D$21*Таблица!J26</f>
        <v>0</v>
      </c>
      <c r="M21" s="113">
        <f>$D$21*Таблица!K26</f>
        <v>0</v>
      </c>
      <c r="N21" s="113">
        <f>$D$21*Таблица!L26</f>
        <v>0</v>
      </c>
      <c r="O21" s="131"/>
    </row>
    <row r="22" spans="1:15" ht="15">
      <c r="A22" s="141" t="s">
        <v>166</v>
      </c>
      <c r="B22" s="11" t="s">
        <v>42</v>
      </c>
      <c r="C22" s="113">
        <v>50</v>
      </c>
      <c r="D22" s="113">
        <v>50</v>
      </c>
      <c r="E22" s="140">
        <v>200</v>
      </c>
      <c r="F22" s="113">
        <f>$D$22*Таблица!D27</f>
        <v>13.5</v>
      </c>
      <c r="G22" s="113">
        <f>$D$22*Таблица!E27</f>
        <v>0.8999999999999999</v>
      </c>
      <c r="H22" s="113">
        <f>$D$22*Таблица!F27</f>
        <v>0.05</v>
      </c>
      <c r="I22" s="113">
        <f>$D$22*Таблица!G27</f>
        <v>2.35</v>
      </c>
      <c r="J22" s="113">
        <f>$D$22*Таблица!H27</f>
        <v>24</v>
      </c>
      <c r="K22" s="113">
        <f>$D$22*Таблица!I27</f>
        <v>0.5</v>
      </c>
      <c r="L22" s="113">
        <f>$D$22*Таблица!J27</f>
        <v>0.03</v>
      </c>
      <c r="M22" s="113">
        <f>$D$22*Таблица!K27</f>
        <v>0.025</v>
      </c>
      <c r="N22" s="68">
        <f>$D$22*Таблица!L27</f>
        <v>25</v>
      </c>
      <c r="O22" s="129">
        <v>57</v>
      </c>
    </row>
    <row r="23" spans="1:15" ht="15">
      <c r="A23" s="141"/>
      <c r="B23" s="11" t="s">
        <v>48</v>
      </c>
      <c r="C23" s="113">
        <v>50</v>
      </c>
      <c r="D23" s="113">
        <v>50</v>
      </c>
      <c r="E23" s="140"/>
      <c r="F23" s="113">
        <f>$D$23*Таблица!D32</f>
        <v>21</v>
      </c>
      <c r="G23" s="113">
        <f>$D$23*Таблица!E32</f>
        <v>0.75</v>
      </c>
      <c r="H23" s="113">
        <f>$D$23*Таблица!F32</f>
        <v>0.05</v>
      </c>
      <c r="I23" s="113">
        <f>$D$23*Таблица!G32</f>
        <v>5</v>
      </c>
      <c r="J23" s="113">
        <f>$D$23*Таблица!H32</f>
        <v>18.5</v>
      </c>
      <c r="K23" s="113">
        <f>$D$23*Таблица!I32</f>
        <v>0.7000000000000001</v>
      </c>
      <c r="L23" s="113">
        <f>$D$23*Таблица!J32</f>
        <v>0.01</v>
      </c>
      <c r="M23" s="113">
        <f>$D$23*Таблица!K32</f>
        <v>0.02</v>
      </c>
      <c r="N23" s="68">
        <f>$D$23*Таблица!L32</f>
        <v>5</v>
      </c>
      <c r="O23" s="130"/>
    </row>
    <row r="24" spans="1:15" ht="15">
      <c r="A24" s="141"/>
      <c r="B24" s="11" t="s">
        <v>25</v>
      </c>
      <c r="C24" s="113">
        <v>20</v>
      </c>
      <c r="D24" s="113">
        <v>20</v>
      </c>
      <c r="E24" s="140"/>
      <c r="F24" s="113">
        <f>$D$24*Таблица!D30</f>
        <v>6.800000000000001</v>
      </c>
      <c r="G24" s="113">
        <f>$D$24*Таблица!E30</f>
        <v>0.26</v>
      </c>
      <c r="H24" s="113">
        <f>$D$24*Таблица!F30</f>
        <v>0.02</v>
      </c>
      <c r="I24" s="113">
        <f>$D$24*Таблица!G30</f>
        <v>1.6800000000000002</v>
      </c>
      <c r="J24" s="113">
        <f>$D$24*Таблица!H30</f>
        <v>10.2</v>
      </c>
      <c r="K24" s="113">
        <f>$D$24*Таблица!I30</f>
        <v>0.24</v>
      </c>
      <c r="L24" s="113">
        <f>$D$24*Таблица!J30</f>
        <v>0.011999999999999999</v>
      </c>
      <c r="M24" s="113">
        <f>$D$24*Таблица!K30</f>
        <v>0.014</v>
      </c>
      <c r="N24" s="68">
        <f>$D$24*Таблица!L30</f>
        <v>1</v>
      </c>
      <c r="O24" s="130"/>
    </row>
    <row r="25" spans="1:15" ht="15">
      <c r="A25" s="141"/>
      <c r="B25" s="11" t="s">
        <v>26</v>
      </c>
      <c r="C25" s="113">
        <v>50</v>
      </c>
      <c r="D25" s="113">
        <v>50</v>
      </c>
      <c r="E25" s="140"/>
      <c r="F25" s="113">
        <f>$D$25*Таблица!D34</f>
        <v>40</v>
      </c>
      <c r="G25" s="113">
        <f>$D$25*Таблица!E34</f>
        <v>1</v>
      </c>
      <c r="H25" s="113">
        <f>$D$25*Таблица!F34</f>
        <v>0.2</v>
      </c>
      <c r="I25" s="113">
        <f>$D$25*Таблица!G34</f>
        <v>8.649999999999999</v>
      </c>
      <c r="J25" s="113">
        <f>$D$25*Таблица!H34</f>
        <v>5</v>
      </c>
      <c r="K25" s="113">
        <f>$D$25*Таблица!I34</f>
        <v>0.44999999999999996</v>
      </c>
      <c r="L25" s="113">
        <f>$D$25*Таблица!J34</f>
        <v>0.06</v>
      </c>
      <c r="M25" s="113">
        <f>$D$25*Таблица!K34</f>
        <v>0.025</v>
      </c>
      <c r="N25" s="68">
        <f>$D$25*Таблица!L34</f>
        <v>10</v>
      </c>
      <c r="O25" s="130"/>
    </row>
    <row r="26" spans="1:15" ht="15">
      <c r="A26" s="141"/>
      <c r="B26" s="11" t="s">
        <v>24</v>
      </c>
      <c r="C26" s="113">
        <v>20</v>
      </c>
      <c r="D26" s="113">
        <v>20</v>
      </c>
      <c r="E26" s="140"/>
      <c r="F26" s="113">
        <f>$D$26*Таблица!D29</f>
        <v>8.2</v>
      </c>
      <c r="G26" s="113">
        <f>$D$26*Таблица!E29</f>
        <v>0.28</v>
      </c>
      <c r="H26" s="113">
        <f>$D$26*Таблица!F29</f>
        <v>0</v>
      </c>
      <c r="I26" s="113">
        <f>$D$26*Таблица!G29</f>
        <v>1.8199999999999998</v>
      </c>
      <c r="J26" s="113">
        <f>$D$26*Таблица!H29</f>
        <v>6.2</v>
      </c>
      <c r="K26" s="113">
        <f>$D$26*Таблица!I29</f>
        <v>0.16</v>
      </c>
      <c r="L26" s="113">
        <f>$D$26*Таблица!J29</f>
        <v>0.01</v>
      </c>
      <c r="M26" s="113">
        <f>$D$26*Таблица!K29</f>
        <v>0.004</v>
      </c>
      <c r="N26" s="68">
        <f>$D$26*Таблица!L29</f>
        <v>2</v>
      </c>
      <c r="O26" s="130"/>
    </row>
    <row r="27" spans="1:15" ht="30">
      <c r="A27" s="141"/>
      <c r="B27" s="11" t="s">
        <v>44</v>
      </c>
      <c r="C27" s="113">
        <v>23</v>
      </c>
      <c r="D27" s="113">
        <v>23</v>
      </c>
      <c r="E27" s="140"/>
      <c r="F27" s="113">
        <f>$D$27*Таблица!D45</f>
        <v>55.43000000000001</v>
      </c>
      <c r="G27" s="113">
        <f>$D$27*Таблица!E45</f>
        <v>4.186</v>
      </c>
      <c r="H27" s="113">
        <f>$D$27*Таблица!F45</f>
        <v>4.232</v>
      </c>
      <c r="I27" s="113">
        <f>$D$27*Таблица!G45</f>
        <v>0.161</v>
      </c>
      <c r="J27" s="113">
        <f>$D$27*Таблица!H45</f>
        <v>3.68</v>
      </c>
      <c r="K27" s="113">
        <f>$D$27*Таблица!I45</f>
        <v>0.69</v>
      </c>
      <c r="L27" s="113">
        <f>$D$27*Таблица!J45</f>
        <v>0.0161</v>
      </c>
      <c r="M27" s="113">
        <f>$D$27*Таблица!K45</f>
        <v>0.0345</v>
      </c>
      <c r="N27" s="68">
        <f>$D$27*Таблица!L45</f>
        <v>0</v>
      </c>
      <c r="O27" s="130"/>
    </row>
    <row r="28" spans="1:15" ht="15">
      <c r="A28" s="141"/>
      <c r="B28" s="11" t="s">
        <v>146</v>
      </c>
      <c r="C28" s="113">
        <v>5</v>
      </c>
      <c r="D28" s="113">
        <v>5</v>
      </c>
      <c r="E28" s="140"/>
      <c r="F28" s="113">
        <f>$D$28*Таблица!D20</f>
        <v>10.3</v>
      </c>
      <c r="G28" s="113">
        <f>$D$28*Таблица!E20</f>
        <v>0.14</v>
      </c>
      <c r="H28" s="113">
        <f>$D$28*Таблица!F20</f>
        <v>1</v>
      </c>
      <c r="I28" s="113">
        <f>$D$28*Таблица!G20</f>
        <v>0.16</v>
      </c>
      <c r="J28" s="113">
        <f>$D$28*Таблица!H20</f>
        <v>9</v>
      </c>
      <c r="K28" s="113">
        <f>$D$28*Таблица!I20</f>
        <v>0.01</v>
      </c>
      <c r="L28" s="113">
        <f>$D$28*Таблица!J20</f>
        <v>0.0029999999999999996</v>
      </c>
      <c r="M28" s="113">
        <f>$D$28*Таблица!K20</f>
        <v>0.01</v>
      </c>
      <c r="N28" s="68">
        <f>$D$28*Таблица!L20</f>
        <v>0.05</v>
      </c>
      <c r="O28" s="130"/>
    </row>
    <row r="29" spans="1:15" ht="30">
      <c r="A29" s="141"/>
      <c r="B29" s="11" t="s">
        <v>147</v>
      </c>
      <c r="C29" s="113">
        <v>3</v>
      </c>
      <c r="D29" s="113">
        <v>3</v>
      </c>
      <c r="E29" s="140"/>
      <c r="F29" s="113">
        <f>$D$29*Таблица!D51</f>
        <v>2.9699999999999998</v>
      </c>
      <c r="G29" s="113">
        <f>$D$29*Таблица!E51</f>
        <v>0.14400000000000002</v>
      </c>
      <c r="H29" s="113">
        <f>$D$29*Таблица!F51</f>
        <v>0</v>
      </c>
      <c r="I29" s="113">
        <f>$D$29*Таблица!G51</f>
        <v>0.5700000000000001</v>
      </c>
      <c r="J29" s="113">
        <f>$D$29*Таблица!H51</f>
        <v>0.6000000000000001</v>
      </c>
      <c r="K29" s="113">
        <f>$D$29*Таблица!I51</f>
        <v>0.06</v>
      </c>
      <c r="L29" s="113">
        <f>$D$29*Таблица!J51</f>
        <v>0.0045000000000000005</v>
      </c>
      <c r="M29" s="113">
        <f>$D$29*Таблица!K51</f>
        <v>0.51</v>
      </c>
      <c r="N29" s="68">
        <f>$D$29*Таблица!L51</f>
        <v>0.78</v>
      </c>
      <c r="O29" s="130"/>
    </row>
    <row r="30" spans="1:15" ht="15">
      <c r="A30" s="141"/>
      <c r="B30" s="11" t="s">
        <v>16</v>
      </c>
      <c r="C30" s="113">
        <v>3.8</v>
      </c>
      <c r="D30" s="113">
        <v>3.8</v>
      </c>
      <c r="E30" s="140"/>
      <c r="F30" s="113">
        <f>$D$30*Таблица!D24</f>
        <v>27.892</v>
      </c>
      <c r="G30" s="113">
        <f>$D$30*Таблица!E24</f>
        <v>0.0152</v>
      </c>
      <c r="H30" s="113">
        <f>$D$30*Таблица!F24</f>
        <v>2.983</v>
      </c>
      <c r="I30" s="113">
        <f>$D$30*Таблица!G24</f>
        <v>0.019</v>
      </c>
      <c r="J30" s="113">
        <f>$D$30*Таблица!H24</f>
        <v>0.9119999999999999</v>
      </c>
      <c r="K30" s="113">
        <f>$D$30*Таблица!I24</f>
        <v>0.076</v>
      </c>
      <c r="L30" s="113">
        <f>$D$30*Таблица!J24</f>
        <v>0.0038</v>
      </c>
      <c r="M30" s="113">
        <f>$D$30*Таблица!K24</f>
        <v>0.0038</v>
      </c>
      <c r="N30" s="68">
        <f>$D$30*Таблица!L24</f>
        <v>0</v>
      </c>
      <c r="O30" s="130"/>
    </row>
    <row r="31" spans="1:15" ht="15">
      <c r="A31" s="141"/>
      <c r="B31" s="11" t="s">
        <v>23</v>
      </c>
      <c r="C31" s="113">
        <v>3</v>
      </c>
      <c r="D31" s="113">
        <v>3</v>
      </c>
      <c r="E31" s="140"/>
      <c r="F31" s="113">
        <f>$D$31*Таблица!D26</f>
        <v>26.97</v>
      </c>
      <c r="G31" s="113">
        <f>$D$31*Таблица!E26</f>
        <v>0</v>
      </c>
      <c r="H31" s="113">
        <f>$D$31*Таблица!F26</f>
        <v>2.997</v>
      </c>
      <c r="I31" s="113">
        <f>$D$31*Таблица!G26</f>
        <v>0</v>
      </c>
      <c r="J31" s="113">
        <f>$D$31*Таблица!H26</f>
        <v>0</v>
      </c>
      <c r="K31" s="113">
        <f>$D$31*Таблица!I26</f>
        <v>0</v>
      </c>
      <c r="L31" s="113">
        <f>$D$31*Таблица!J26</f>
        <v>0</v>
      </c>
      <c r="M31" s="113">
        <f>$D$31*Таблица!K26</f>
        <v>0</v>
      </c>
      <c r="N31" s="68">
        <f>$D$31*Таблица!L26</f>
        <v>0</v>
      </c>
      <c r="O31" s="131"/>
    </row>
    <row r="32" spans="1:15" ht="15">
      <c r="A32" s="151" t="s">
        <v>263</v>
      </c>
      <c r="B32" s="11" t="s">
        <v>264</v>
      </c>
      <c r="C32" s="113">
        <v>36</v>
      </c>
      <c r="D32" s="113">
        <v>36</v>
      </c>
      <c r="E32" s="140">
        <v>100</v>
      </c>
      <c r="F32" s="113">
        <f>$D$32*Таблица!D5</f>
        <v>116.64000000000001</v>
      </c>
      <c r="G32" s="113">
        <f>$D$32*Таблица!E5</f>
        <v>3.348</v>
      </c>
      <c r="H32" s="113">
        <f>$D$32*Таблица!F5</f>
        <v>0.39599999999999996</v>
      </c>
      <c r="I32" s="113">
        <f>$D$32*Таблица!G5</f>
        <v>26.532</v>
      </c>
      <c r="J32" s="113">
        <f>$D$32*Таблица!H5</f>
        <v>13.68</v>
      </c>
      <c r="K32" s="113">
        <f>$D$32*Таблица!I5</f>
        <v>1.1880000000000002</v>
      </c>
      <c r="L32" s="113">
        <f>$D$32*Таблица!J5</f>
        <v>0.043199999999999995</v>
      </c>
      <c r="M32" s="113">
        <f>$D$32*Таблица!K5</f>
        <v>0.021599999999999998</v>
      </c>
      <c r="N32" s="68">
        <f>$D$32*Таблица!L5</f>
        <v>0</v>
      </c>
      <c r="O32" s="129">
        <v>161</v>
      </c>
    </row>
    <row r="33" spans="1:15" ht="15">
      <c r="A33" s="152"/>
      <c r="B33" s="11" t="s">
        <v>16</v>
      </c>
      <c r="C33" s="113">
        <v>4</v>
      </c>
      <c r="D33" s="113">
        <v>4</v>
      </c>
      <c r="E33" s="140"/>
      <c r="F33" s="113">
        <f>$D$33*Таблица!D24</f>
        <v>29.36</v>
      </c>
      <c r="G33" s="113">
        <f>$D$33*Таблица!E24</f>
        <v>0.016</v>
      </c>
      <c r="H33" s="113">
        <f>$D$33*Таблица!F24</f>
        <v>3.14</v>
      </c>
      <c r="I33" s="113">
        <f>$D$33*Таблица!G24</f>
        <v>0.02</v>
      </c>
      <c r="J33" s="113">
        <f>$D$33*Таблица!H24</f>
        <v>0.96</v>
      </c>
      <c r="K33" s="113">
        <f>$D$33*Таблица!I24</f>
        <v>0.08</v>
      </c>
      <c r="L33" s="113">
        <f>$D$33*Таблица!J24</f>
        <v>0.004</v>
      </c>
      <c r="M33" s="113">
        <f>$D$33*Таблица!K24</f>
        <v>0.004</v>
      </c>
      <c r="N33" s="68">
        <f>$D$33*Таблица!L24</f>
        <v>0</v>
      </c>
      <c r="O33" s="131"/>
    </row>
    <row r="34" spans="1:15" ht="15">
      <c r="A34" s="141" t="s">
        <v>255</v>
      </c>
      <c r="B34" s="11" t="s">
        <v>36</v>
      </c>
      <c r="C34" s="113">
        <v>80</v>
      </c>
      <c r="D34" s="113">
        <v>49</v>
      </c>
      <c r="E34" s="140">
        <v>60</v>
      </c>
      <c r="F34" s="113">
        <f>$D$34*Таблица!D39</f>
        <v>106.82000000000001</v>
      </c>
      <c r="G34" s="113">
        <f>$D$34*Таблица!E39</f>
        <v>9.114</v>
      </c>
      <c r="H34" s="113">
        <f>$D$34*Таблица!F39</f>
        <v>7.84</v>
      </c>
      <c r="I34" s="113">
        <f>$D$34*Таблица!G39</f>
        <v>0</v>
      </c>
      <c r="J34" s="113">
        <f>$D$34*Таблица!H39</f>
        <v>4.41</v>
      </c>
      <c r="K34" s="113">
        <f>$D$34*Таблица!I39</f>
        <v>1.274</v>
      </c>
      <c r="L34" s="113">
        <f>$D$34*Таблица!J39</f>
        <v>0.294</v>
      </c>
      <c r="M34" s="113">
        <f>$D$34*Таблица!K39</f>
        <v>0.735</v>
      </c>
      <c r="N34" s="113">
        <f>$D$34*Таблица!L39</f>
        <v>0</v>
      </c>
      <c r="O34" s="129">
        <v>277</v>
      </c>
    </row>
    <row r="35" spans="1:15" ht="15">
      <c r="A35" s="141"/>
      <c r="B35" s="11" t="s">
        <v>24</v>
      </c>
      <c r="C35" s="113">
        <v>20</v>
      </c>
      <c r="D35" s="113">
        <v>20</v>
      </c>
      <c r="E35" s="140"/>
      <c r="F35" s="113">
        <f>$D$35*Таблица!D29</f>
        <v>8.2</v>
      </c>
      <c r="G35" s="113">
        <f>$D$35*Таблица!E29</f>
        <v>0.28</v>
      </c>
      <c r="H35" s="113">
        <f>$D$35*Таблица!F29</f>
        <v>0</v>
      </c>
      <c r="I35" s="113">
        <f>$D$35*Таблица!G29</f>
        <v>1.8199999999999998</v>
      </c>
      <c r="J35" s="113">
        <f>$D$35*Таблица!H29</f>
        <v>6.2</v>
      </c>
      <c r="K35" s="113">
        <f>$D$35*Таблица!I29</f>
        <v>0.16</v>
      </c>
      <c r="L35" s="113">
        <f>$D$35*Таблица!J29</f>
        <v>0.01</v>
      </c>
      <c r="M35" s="113">
        <f>$D$35*Таблица!K29</f>
        <v>0.004</v>
      </c>
      <c r="N35" s="68">
        <f>$D$35*Таблица!L29</f>
        <v>2</v>
      </c>
      <c r="O35" s="130"/>
    </row>
    <row r="36" spans="1:15" ht="15">
      <c r="A36" s="141"/>
      <c r="B36" s="11" t="s">
        <v>25</v>
      </c>
      <c r="C36" s="113">
        <v>20</v>
      </c>
      <c r="D36" s="113">
        <v>20</v>
      </c>
      <c r="E36" s="140"/>
      <c r="F36" s="113">
        <f>$D$36*Таблица!D30</f>
        <v>6.800000000000001</v>
      </c>
      <c r="G36" s="113">
        <f>$D$36*Таблица!E30</f>
        <v>0.26</v>
      </c>
      <c r="H36" s="113">
        <f>$D$36*Таблица!F30</f>
        <v>0.02</v>
      </c>
      <c r="I36" s="113">
        <f>$D$36*Таблица!G30</f>
        <v>1.6800000000000002</v>
      </c>
      <c r="J36" s="113">
        <f>$D$36*Таблица!H30</f>
        <v>10.2</v>
      </c>
      <c r="K36" s="113">
        <f>$D$36*Таблица!I30</f>
        <v>0.24</v>
      </c>
      <c r="L36" s="113">
        <f>$D$36*Таблица!J30</f>
        <v>0.011999999999999999</v>
      </c>
      <c r="M36" s="113">
        <f>$D$36*Таблица!K30</f>
        <v>0.014</v>
      </c>
      <c r="N36" s="68">
        <f>$D$36*Таблица!L30</f>
        <v>1</v>
      </c>
      <c r="O36" s="130"/>
    </row>
    <row r="37" spans="1:15" ht="15">
      <c r="A37" s="141"/>
      <c r="B37" s="11" t="s">
        <v>16</v>
      </c>
      <c r="C37" s="113">
        <v>4</v>
      </c>
      <c r="D37" s="113">
        <v>4</v>
      </c>
      <c r="E37" s="140"/>
      <c r="F37" s="113">
        <f>$D$37*Таблица!D24</f>
        <v>29.36</v>
      </c>
      <c r="G37" s="113">
        <f>$D$37*Таблица!E24</f>
        <v>0.016</v>
      </c>
      <c r="H37" s="113">
        <f>$D$37*Таблица!F24</f>
        <v>3.14</v>
      </c>
      <c r="I37" s="113">
        <f>$D$37*Таблица!G24</f>
        <v>0.02</v>
      </c>
      <c r="J37" s="113">
        <f>$D$37*Таблица!H24</f>
        <v>0.96</v>
      </c>
      <c r="K37" s="113">
        <f>$D$37*Таблица!I24</f>
        <v>0.08</v>
      </c>
      <c r="L37" s="113">
        <f>$D$37*Таблица!J24</f>
        <v>0.004</v>
      </c>
      <c r="M37" s="113">
        <f>$D$37*Таблица!K24</f>
        <v>0.004</v>
      </c>
      <c r="N37" s="68">
        <f>$D$37*Таблица!L24</f>
        <v>0</v>
      </c>
      <c r="O37" s="130"/>
    </row>
    <row r="38" spans="1:15" ht="15">
      <c r="A38" s="141"/>
      <c r="B38" s="11" t="s">
        <v>23</v>
      </c>
      <c r="C38" s="113">
        <v>2.8</v>
      </c>
      <c r="D38" s="113">
        <v>2.8</v>
      </c>
      <c r="E38" s="140"/>
      <c r="F38" s="113">
        <f>$D$38*Таблица!D26</f>
        <v>25.172</v>
      </c>
      <c r="G38" s="113">
        <f>$D$38*Таблица!E26</f>
        <v>0</v>
      </c>
      <c r="H38" s="113">
        <f>$D$38*Таблица!F26</f>
        <v>2.7971999999999997</v>
      </c>
      <c r="I38" s="113">
        <f>$D$38*Таблица!G26</f>
        <v>0</v>
      </c>
      <c r="J38" s="113">
        <f>$D$38*Таблица!H26</f>
        <v>0</v>
      </c>
      <c r="K38" s="113">
        <f>$D$38*Таблица!I26</f>
        <v>0</v>
      </c>
      <c r="L38" s="113">
        <f>$D$38*Таблица!J26</f>
        <v>0</v>
      </c>
      <c r="M38" s="113">
        <f>$D$38*Таблица!K26</f>
        <v>0</v>
      </c>
      <c r="N38" s="68">
        <f>$D$38*Таблица!L26</f>
        <v>0</v>
      </c>
      <c r="O38" s="131"/>
    </row>
    <row r="39" spans="1:15" ht="30">
      <c r="A39" s="141" t="s">
        <v>28</v>
      </c>
      <c r="B39" s="11" t="s">
        <v>29</v>
      </c>
      <c r="C39" s="113">
        <v>44</v>
      </c>
      <c r="D39" s="113">
        <v>44</v>
      </c>
      <c r="E39" s="113">
        <v>44</v>
      </c>
      <c r="F39" s="113">
        <f>$D$39*Таблица!D2</f>
        <v>115.28</v>
      </c>
      <c r="G39" s="113">
        <f>$D$39*Таблица!E2</f>
        <v>3.388</v>
      </c>
      <c r="H39" s="113">
        <f>$D$39*Таблица!F2</f>
        <v>1.3199999999999998</v>
      </c>
      <c r="I39" s="113">
        <f>$D$39*Таблица!G2</f>
        <v>21.912</v>
      </c>
      <c r="J39" s="113">
        <f>$D$39*Таблица!H2</f>
        <v>8.8</v>
      </c>
      <c r="K39" s="113">
        <f>$D$39*Таблица!I2</f>
        <v>0.39599999999999996</v>
      </c>
      <c r="L39" s="113">
        <f>$D$39*Таблица!J2</f>
        <v>0.048400000000000006</v>
      </c>
      <c r="M39" s="113">
        <f>$D$39*Таблица!K2</f>
        <v>0.0352</v>
      </c>
      <c r="N39" s="68">
        <f>$D$39*Таблица!L2</f>
        <v>0</v>
      </c>
      <c r="O39" s="11"/>
    </row>
    <row r="40" spans="1:15" ht="30">
      <c r="A40" s="141"/>
      <c r="B40" s="11" t="s">
        <v>30</v>
      </c>
      <c r="C40" s="113">
        <v>40</v>
      </c>
      <c r="D40" s="113">
        <v>40</v>
      </c>
      <c r="E40" s="113">
        <v>40</v>
      </c>
      <c r="F40" s="113">
        <f>$D$40*Таблица!D3</f>
        <v>72.4</v>
      </c>
      <c r="G40" s="113">
        <f>$D$40*Таблица!E3</f>
        <v>2.64</v>
      </c>
      <c r="H40" s="113">
        <f>$D$40*Таблица!F3</f>
        <v>0.48</v>
      </c>
      <c r="I40" s="113">
        <f>$D$40*Таблица!G3</f>
        <v>13.680000000000001</v>
      </c>
      <c r="J40" s="113">
        <f>$D$40*Таблица!H3</f>
        <v>0.8400000000000001</v>
      </c>
      <c r="K40" s="113">
        <f>$D$40*Таблица!I3</f>
        <v>0.8</v>
      </c>
      <c r="L40" s="113">
        <f>$D$40*Таблица!J3</f>
        <v>0.032</v>
      </c>
      <c r="M40" s="113">
        <f>$D$40*Таблица!K3</f>
        <v>0.02</v>
      </c>
      <c r="N40" s="68">
        <f>$D$40*Таблица!L3</f>
        <v>0</v>
      </c>
      <c r="O40" s="11"/>
    </row>
    <row r="41" spans="1:15" ht="15">
      <c r="A41" s="141" t="s">
        <v>224</v>
      </c>
      <c r="B41" s="11" t="s">
        <v>17</v>
      </c>
      <c r="C41" s="113">
        <v>10</v>
      </c>
      <c r="D41" s="113">
        <v>10</v>
      </c>
      <c r="E41" s="140">
        <v>200</v>
      </c>
      <c r="F41" s="113">
        <f>$D$41*Таблица!D15</f>
        <v>37.9</v>
      </c>
      <c r="G41" s="113">
        <f>$D$41*Таблица!E15</f>
        <v>0</v>
      </c>
      <c r="H41" s="113">
        <f>$D$41*Таблица!F15</f>
        <v>0</v>
      </c>
      <c r="I41" s="113">
        <f>$D$41*Таблица!G15</f>
        <v>9.98</v>
      </c>
      <c r="J41" s="113">
        <f>$D$41*Таблица!H15</f>
        <v>0.2</v>
      </c>
      <c r="K41" s="113">
        <f>$D$41*Таблица!I15</f>
        <v>0.3</v>
      </c>
      <c r="L41" s="113">
        <f>$D$41*Таблица!J15</f>
        <v>0</v>
      </c>
      <c r="M41" s="113">
        <f>$D$41*Таблица!K15</f>
        <v>0</v>
      </c>
      <c r="N41" s="68">
        <f>$D$41*Таблица!L15</f>
        <v>0</v>
      </c>
      <c r="O41" s="127">
        <v>268</v>
      </c>
    </row>
    <row r="42" spans="1:15" ht="15">
      <c r="A42" s="141"/>
      <c r="B42" s="11" t="s">
        <v>137</v>
      </c>
      <c r="C42" s="113">
        <v>17</v>
      </c>
      <c r="D42" s="113">
        <v>17</v>
      </c>
      <c r="E42" s="140"/>
      <c r="F42" s="113">
        <f>$D$42*Таблица!D58</f>
        <v>40.46</v>
      </c>
      <c r="G42" s="113">
        <f>$D$42*Таблица!E58</f>
        <v>0.527</v>
      </c>
      <c r="H42" s="113">
        <f>$D$42*Таблица!F58</f>
        <v>0</v>
      </c>
      <c r="I42" s="113">
        <f>$D$42*Таблица!G58</f>
        <v>11.729999999999999</v>
      </c>
      <c r="J42" s="113">
        <f>$D$42*Таблица!H58</f>
        <v>13.600000000000001</v>
      </c>
      <c r="K42" s="113">
        <f>$D$42*Таблица!I58</f>
        <v>1.02</v>
      </c>
      <c r="L42" s="113">
        <f>$D$42*Таблица!J58</f>
        <v>0</v>
      </c>
      <c r="M42" s="113">
        <f>$D$42*Таблица!K58</f>
        <v>0</v>
      </c>
      <c r="N42" s="68">
        <f>$D$42*Таблица!L58</f>
        <v>0.010199999999999999</v>
      </c>
      <c r="O42" s="128"/>
    </row>
    <row r="43" spans="1:15" s="79" customFormat="1" ht="14.25">
      <c r="A43" s="69" t="s">
        <v>37</v>
      </c>
      <c r="B43" s="62"/>
      <c r="C43" s="70"/>
      <c r="D43" s="70"/>
      <c r="E43" s="64">
        <f aca="true" t="shared" si="2" ref="E43:N43">SUM(E32:E42)</f>
        <v>444</v>
      </c>
      <c r="F43" s="71">
        <f t="shared" si="2"/>
        <v>588.392</v>
      </c>
      <c r="G43" s="71">
        <f t="shared" si="2"/>
        <v>19.589000000000002</v>
      </c>
      <c r="H43" s="71">
        <f t="shared" si="2"/>
        <v>19.1332</v>
      </c>
      <c r="I43" s="71">
        <f t="shared" si="2"/>
        <v>87.37400000000001</v>
      </c>
      <c r="J43" s="71">
        <f t="shared" si="2"/>
        <v>59.850000000000016</v>
      </c>
      <c r="K43" s="71">
        <f t="shared" si="2"/>
        <v>5.538</v>
      </c>
      <c r="L43" s="71">
        <f t="shared" si="2"/>
        <v>0.4476</v>
      </c>
      <c r="M43" s="71">
        <f t="shared" si="2"/>
        <v>0.8378</v>
      </c>
      <c r="N43" s="71">
        <f t="shared" si="2"/>
        <v>3.0102</v>
      </c>
      <c r="O43" s="62"/>
    </row>
    <row r="44" spans="1:15" ht="15">
      <c r="A44" s="65" t="s">
        <v>32</v>
      </c>
      <c r="B44" s="63"/>
      <c r="C44" s="63"/>
      <c r="D44" s="63"/>
      <c r="E44" s="63"/>
      <c r="F44" s="63"/>
      <c r="G44" s="63"/>
      <c r="H44" s="63"/>
      <c r="I44" s="66"/>
      <c r="J44" s="63"/>
      <c r="K44" s="63"/>
      <c r="L44" s="63"/>
      <c r="M44" s="63"/>
      <c r="N44" s="63"/>
      <c r="O44" s="67"/>
    </row>
    <row r="45" spans="1:15" ht="15">
      <c r="A45" s="141" t="s">
        <v>167</v>
      </c>
      <c r="B45" s="11" t="s">
        <v>43</v>
      </c>
      <c r="C45" s="113">
        <v>35</v>
      </c>
      <c r="D45" s="113">
        <v>35</v>
      </c>
      <c r="E45" s="140" t="s">
        <v>232</v>
      </c>
      <c r="F45" s="113">
        <f>$D$45*Таблица!D4</f>
        <v>116.89999999999999</v>
      </c>
      <c r="G45" s="113">
        <f>$D$45*Таблица!E4</f>
        <v>3.605</v>
      </c>
      <c r="H45" s="113">
        <f>$D$45*Таблица!F4</f>
        <v>0.38499999999999995</v>
      </c>
      <c r="I45" s="113">
        <f>$D$45*Таблица!G4</f>
        <v>24.15</v>
      </c>
      <c r="J45" s="113">
        <f>$D$45*Таблица!H4</f>
        <v>6.3</v>
      </c>
      <c r="K45" s="113">
        <f>$D$45*Таблица!I4</f>
        <v>0.42</v>
      </c>
      <c r="L45" s="113">
        <f>$D$45*Таблица!J4</f>
        <v>0.0595</v>
      </c>
      <c r="M45" s="113">
        <f>$D$45*Таблица!K4</f>
        <v>0.028</v>
      </c>
      <c r="N45" s="68">
        <f>$D$45*Таблица!L4</f>
        <v>0</v>
      </c>
      <c r="O45" s="127">
        <v>208</v>
      </c>
    </row>
    <row r="46" spans="1:15" ht="15">
      <c r="A46" s="141"/>
      <c r="B46" s="11" t="s">
        <v>45</v>
      </c>
      <c r="C46" s="113">
        <v>10</v>
      </c>
      <c r="D46" s="113">
        <v>10</v>
      </c>
      <c r="E46" s="140"/>
      <c r="F46" s="113">
        <f>$D$46*Таблица!D47</f>
        <v>15.700000000000001</v>
      </c>
      <c r="G46" s="113">
        <f>$D$46*Таблица!E47</f>
        <v>1.27</v>
      </c>
      <c r="H46" s="113">
        <f>$D$46*Таблица!F47</f>
        <v>1.1500000000000001</v>
      </c>
      <c r="I46" s="113">
        <f>$D$46*Таблица!G47</f>
        <v>0.07</v>
      </c>
      <c r="J46" s="113">
        <f>$D$46*Таблица!H47</f>
        <v>5.5</v>
      </c>
      <c r="K46" s="113">
        <f>$D$46*Таблица!I47</f>
        <v>0.27</v>
      </c>
      <c r="L46" s="113">
        <f>$D$46*Таблица!J47</f>
        <v>0.007</v>
      </c>
      <c r="M46" s="113">
        <f>$D$46*Таблица!K47</f>
        <v>0.044000000000000004</v>
      </c>
      <c r="N46" s="113">
        <f>$D$46*Таблица!L47</f>
        <v>0</v>
      </c>
      <c r="O46" s="133"/>
    </row>
    <row r="47" spans="1:15" ht="15">
      <c r="A47" s="141"/>
      <c r="B47" s="11" t="s">
        <v>16</v>
      </c>
      <c r="C47" s="113">
        <v>2</v>
      </c>
      <c r="D47" s="113">
        <v>2</v>
      </c>
      <c r="E47" s="140"/>
      <c r="F47" s="113">
        <f>$D$47*Таблица!D24</f>
        <v>14.68</v>
      </c>
      <c r="G47" s="113">
        <f>$D$47*Таблица!E24</f>
        <v>0.008</v>
      </c>
      <c r="H47" s="113">
        <f>$D$47*Таблица!F24</f>
        <v>1.57</v>
      </c>
      <c r="I47" s="113">
        <f>$D$47*Таблица!G24</f>
        <v>0.01</v>
      </c>
      <c r="J47" s="113">
        <f>$D$47*Таблица!H24</f>
        <v>0.48</v>
      </c>
      <c r="K47" s="113">
        <f>$D$47*Таблица!I24</f>
        <v>0.04</v>
      </c>
      <c r="L47" s="113">
        <f>$D$47*Таблица!J24</f>
        <v>0.002</v>
      </c>
      <c r="M47" s="113">
        <f>$D$47*Таблица!K24</f>
        <v>0.002</v>
      </c>
      <c r="N47" s="68">
        <f>$D$47*Таблица!L24</f>
        <v>0</v>
      </c>
      <c r="O47" s="133"/>
    </row>
    <row r="48" spans="1:15" ht="15">
      <c r="A48" s="141"/>
      <c r="B48" s="11" t="s">
        <v>146</v>
      </c>
      <c r="C48" s="113">
        <v>22</v>
      </c>
      <c r="D48" s="113">
        <v>22</v>
      </c>
      <c r="E48" s="140"/>
      <c r="F48" s="113">
        <f>$D$48*Таблица!D20</f>
        <v>45.32</v>
      </c>
      <c r="G48" s="113">
        <f>$D$48*Таблица!E20</f>
        <v>0.616</v>
      </c>
      <c r="H48" s="113">
        <f>$D$48*Таблица!F20</f>
        <v>4.4</v>
      </c>
      <c r="I48" s="113">
        <f>$D$48*Таблица!G20</f>
        <v>0.704</v>
      </c>
      <c r="J48" s="113">
        <f>$D$48*Таблица!H20</f>
        <v>39.6</v>
      </c>
      <c r="K48" s="113">
        <f>$D$48*Таблица!I20</f>
        <v>0.044</v>
      </c>
      <c r="L48" s="113">
        <f>$D$48*Таблица!J20</f>
        <v>0.013199999999999998</v>
      </c>
      <c r="M48" s="113">
        <f>$D$48*Таблица!K20</f>
        <v>0.044</v>
      </c>
      <c r="N48" s="68">
        <f>$D$48*Таблица!L20</f>
        <v>0.22</v>
      </c>
      <c r="O48" s="133"/>
    </row>
    <row r="49" spans="1:15" ht="15">
      <c r="A49" s="141"/>
      <c r="B49" s="11" t="s">
        <v>168</v>
      </c>
      <c r="C49" s="113">
        <v>80</v>
      </c>
      <c r="D49" s="113">
        <v>80</v>
      </c>
      <c r="E49" s="140"/>
      <c r="F49" s="113">
        <f>$D$49*Таблица!D55</f>
        <v>124.80000000000001</v>
      </c>
      <c r="G49" s="113">
        <f>$D$49*Таблица!E55</f>
        <v>13.360000000000001</v>
      </c>
      <c r="H49" s="113">
        <f>$D$49*Таблица!F55</f>
        <v>7.199999999999999</v>
      </c>
      <c r="I49" s="113">
        <f>$D$49*Таблица!G55</f>
        <v>1.04</v>
      </c>
      <c r="J49" s="113">
        <f>$D$49*Таблица!H55</f>
        <v>120</v>
      </c>
      <c r="K49" s="113">
        <f>$D$49*Таблица!I55</f>
        <v>32</v>
      </c>
      <c r="L49" s="113">
        <f>$D$49*Таблица!J55</f>
        <v>0.04</v>
      </c>
      <c r="M49" s="113">
        <f>$D$49*Таблица!K55</f>
        <v>0.24</v>
      </c>
      <c r="N49" s="68">
        <f>$D$49*Таблица!L55</f>
        <v>0.4</v>
      </c>
      <c r="O49" s="133"/>
    </row>
    <row r="50" spans="1:15" ht="15">
      <c r="A50" s="141"/>
      <c r="B50" s="11" t="s">
        <v>17</v>
      </c>
      <c r="C50" s="113">
        <v>2</v>
      </c>
      <c r="D50" s="113">
        <v>2</v>
      </c>
      <c r="E50" s="140"/>
      <c r="F50" s="113">
        <f>$D$50*Таблица!D15</f>
        <v>7.58</v>
      </c>
      <c r="G50" s="113">
        <f>$D$50*Таблица!E15</f>
        <v>0</v>
      </c>
      <c r="H50" s="113">
        <f>$D$50*Таблица!F15</f>
        <v>0</v>
      </c>
      <c r="I50" s="113">
        <f>$D$50*Таблица!G15</f>
        <v>1.996</v>
      </c>
      <c r="J50" s="113">
        <f>$D$50*Таблица!H15</f>
        <v>0.04</v>
      </c>
      <c r="K50" s="113">
        <f>$D$50*Таблица!I15</f>
        <v>0.06</v>
      </c>
      <c r="L50" s="113">
        <f>$D$50*Таблица!J15</f>
        <v>0</v>
      </c>
      <c r="M50" s="113">
        <f>$D$50*Таблица!K15</f>
        <v>0</v>
      </c>
      <c r="N50" s="68">
        <f>$D$50*Таблица!L15</f>
        <v>0</v>
      </c>
      <c r="O50" s="128"/>
    </row>
    <row r="51" spans="1:15" ht="15">
      <c r="A51" s="141" t="s">
        <v>34</v>
      </c>
      <c r="B51" s="11" t="s">
        <v>35</v>
      </c>
      <c r="C51" s="113">
        <v>0.5</v>
      </c>
      <c r="D51" s="113">
        <v>0.5</v>
      </c>
      <c r="E51" s="140">
        <v>200</v>
      </c>
      <c r="F51" s="113">
        <f>Таблица!D60*2.5</f>
        <v>0.5</v>
      </c>
      <c r="G51" s="113">
        <f>Таблица!E60*2.5</f>
        <v>0.1</v>
      </c>
      <c r="H51" s="113">
        <f>Таблица!F60*2.5</f>
        <v>0</v>
      </c>
      <c r="I51" s="113">
        <f>Таблица!G60*2.5</f>
        <v>0.3</v>
      </c>
      <c r="J51" s="113">
        <f>Таблица!H60*2.5</f>
        <v>12.375</v>
      </c>
      <c r="K51" s="113">
        <f>Таблица!I60*2.5</f>
        <v>0</v>
      </c>
      <c r="L51" s="113">
        <f>Таблица!J60*2.5</f>
        <v>0.00175</v>
      </c>
      <c r="M51" s="113">
        <f>Таблица!K60*2.5</f>
        <v>0.0025</v>
      </c>
      <c r="N51" s="68">
        <f>Таблица!L60*2.5</f>
        <v>0</v>
      </c>
      <c r="O51" s="127">
        <v>258</v>
      </c>
    </row>
    <row r="52" spans="1:15" ht="15">
      <c r="A52" s="141"/>
      <c r="B52" s="11" t="s">
        <v>17</v>
      </c>
      <c r="C52" s="113">
        <v>10</v>
      </c>
      <c r="D52" s="113">
        <v>10</v>
      </c>
      <c r="E52" s="140"/>
      <c r="F52" s="113">
        <f>$D$52*Таблица!D15</f>
        <v>37.9</v>
      </c>
      <c r="G52" s="113">
        <f>$D$52*Таблица!E15</f>
        <v>0</v>
      </c>
      <c r="H52" s="113">
        <f>$D$52*Таблица!F15</f>
        <v>0</v>
      </c>
      <c r="I52" s="113">
        <f>$D$52*Таблица!G15</f>
        <v>9.98</v>
      </c>
      <c r="J52" s="113">
        <f>$D$52*Таблица!H15</f>
        <v>0.2</v>
      </c>
      <c r="K52" s="113">
        <f>$D$52*Таблица!I15</f>
        <v>0.3</v>
      </c>
      <c r="L52" s="113">
        <f>$D$52*Таблица!J15</f>
        <v>0</v>
      </c>
      <c r="M52" s="113">
        <f>$D$52*Таблица!K15</f>
        <v>0</v>
      </c>
      <c r="N52" s="68">
        <f>$D$52*Таблица!L15</f>
        <v>0</v>
      </c>
      <c r="O52" s="128"/>
    </row>
    <row r="53" spans="1:15" s="79" customFormat="1" ht="14.25">
      <c r="A53" s="69" t="s">
        <v>37</v>
      </c>
      <c r="B53" s="62"/>
      <c r="C53" s="70"/>
      <c r="D53" s="70"/>
      <c r="E53" s="64">
        <f aca="true" t="shared" si="3" ref="E53:N53">SUM(E51:E52)</f>
        <v>200</v>
      </c>
      <c r="F53" s="71">
        <f t="shared" si="3"/>
        <v>38.4</v>
      </c>
      <c r="G53" s="71">
        <f t="shared" si="3"/>
        <v>0.1</v>
      </c>
      <c r="H53" s="71">
        <f t="shared" si="3"/>
        <v>0</v>
      </c>
      <c r="I53" s="71">
        <f t="shared" si="3"/>
        <v>10.280000000000001</v>
      </c>
      <c r="J53" s="71">
        <f t="shared" si="3"/>
        <v>12.575</v>
      </c>
      <c r="K53" s="71">
        <f t="shared" si="3"/>
        <v>0.3</v>
      </c>
      <c r="L53" s="71">
        <f t="shared" si="3"/>
        <v>0.00175</v>
      </c>
      <c r="M53" s="71">
        <f t="shared" si="3"/>
        <v>0.0025</v>
      </c>
      <c r="N53" s="72">
        <f t="shared" si="3"/>
        <v>0</v>
      </c>
      <c r="O53" s="62"/>
    </row>
    <row r="54" spans="1:15" s="79" customFormat="1" ht="14.25">
      <c r="A54" s="69" t="s">
        <v>136</v>
      </c>
      <c r="B54" s="62"/>
      <c r="C54" s="70"/>
      <c r="D54" s="70"/>
      <c r="E54" s="64">
        <f>E15+E18+E43+E53</f>
        <v>1232</v>
      </c>
      <c r="F54" s="71">
        <f aca="true" t="shared" si="4" ref="F54:N54">F53+F43+F18+F15</f>
        <v>1137.486</v>
      </c>
      <c r="G54" s="71">
        <f t="shared" si="4"/>
        <v>40.57900000000001</v>
      </c>
      <c r="H54" s="71">
        <f t="shared" si="4"/>
        <v>38.732200000000006</v>
      </c>
      <c r="I54" s="71">
        <f t="shared" si="4"/>
        <v>160.4088</v>
      </c>
      <c r="J54" s="71">
        <f t="shared" si="4"/>
        <v>895.847</v>
      </c>
      <c r="K54" s="71">
        <f t="shared" si="4"/>
        <v>8.634599999999999</v>
      </c>
      <c r="L54" s="71">
        <f t="shared" si="4"/>
        <v>0.75949</v>
      </c>
      <c r="M54" s="71">
        <f t="shared" si="4"/>
        <v>1.5764</v>
      </c>
      <c r="N54" s="72">
        <f t="shared" si="4"/>
        <v>3.6848</v>
      </c>
      <c r="O54" s="62"/>
    </row>
  </sheetData>
  <sheetProtection password="CF16" sheet="1"/>
  <mergeCells count="41">
    <mergeCell ref="A20:A21"/>
    <mergeCell ref="A39:A40"/>
    <mergeCell ref="O22:O31"/>
    <mergeCell ref="A22:A31"/>
    <mergeCell ref="E22:E31"/>
    <mergeCell ref="A12:A14"/>
    <mergeCell ref="E12:E14"/>
    <mergeCell ref="A51:A52"/>
    <mergeCell ref="A41:A42"/>
    <mergeCell ref="E41:E42"/>
    <mergeCell ref="A32:A33"/>
    <mergeCell ref="E32:E33"/>
    <mergeCell ref="A34:A38"/>
    <mergeCell ref="E34:E38"/>
    <mergeCell ref="E20:E21"/>
    <mergeCell ref="G3:I3"/>
    <mergeCell ref="J3:N3"/>
    <mergeCell ref="A6:A9"/>
    <mergeCell ref="E6:E9"/>
    <mergeCell ref="A10:A11"/>
    <mergeCell ref="E10:E11"/>
    <mergeCell ref="O34:O38"/>
    <mergeCell ref="O20:O21"/>
    <mergeCell ref="B1:O1"/>
    <mergeCell ref="O3:O4"/>
    <mergeCell ref="A3:A4"/>
    <mergeCell ref="B3:B4"/>
    <mergeCell ref="C3:C4"/>
    <mergeCell ref="D3:D4"/>
    <mergeCell ref="E3:E4"/>
    <mergeCell ref="F3:F4"/>
    <mergeCell ref="O45:O50"/>
    <mergeCell ref="A45:A50"/>
    <mergeCell ref="E45:E50"/>
    <mergeCell ref="O51:O52"/>
    <mergeCell ref="E51:E52"/>
    <mergeCell ref="O6:O9"/>
    <mergeCell ref="O10:O11"/>
    <mergeCell ref="O12:O14"/>
    <mergeCell ref="O41:O42"/>
    <mergeCell ref="O32:O33"/>
  </mergeCells>
  <hyperlinks>
    <hyperlink ref="O6:O9" r:id="rId1" display="Тех. карты док\181_кулеш.docx"/>
    <hyperlink ref="O10:O11" r:id="rId2" display="Тех. карты док\3.doc"/>
    <hyperlink ref="O12:O14" r:id="rId3" display="Тех. карты док\264.doc"/>
    <hyperlink ref="O41:O42" r:id="rId4" display="Тех. карты док\268.doc"/>
    <hyperlink ref="O51:O52" r:id="rId5" display="Тех. карты док\258.doc"/>
    <hyperlink ref="O34:O38" r:id="rId6" display="Тех. карты док\277 б.docx"/>
    <hyperlink ref="O32:O33" r:id="rId7" display="Тех. карты док\161.docx"/>
    <hyperlink ref="O20:O21" r:id="rId8" display="Тех. карты док\43.doc"/>
    <hyperlink ref="O22:O31" r:id="rId9" display="Тех. карты\57 б.jpg"/>
    <hyperlink ref="O45:O50" r:id="rId10" display="Тех. карты док\208.doc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4" r:id="rId1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pane xSplit="1" ySplit="4" topLeftCell="B44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1" sqref="A1:O16384"/>
    </sheetView>
  </sheetViews>
  <sheetFormatPr defaultColWidth="9.140625" defaultRowHeight="15"/>
  <cols>
    <col min="1" max="1" width="16.00390625" style="82" customWidth="1"/>
    <col min="2" max="2" width="11.28125" style="73" customWidth="1"/>
    <col min="3" max="4" width="9.140625" style="74" customWidth="1"/>
    <col min="5" max="5" width="9.28125" style="75" customWidth="1"/>
    <col min="6" max="8" width="9.140625" style="74" customWidth="1"/>
    <col min="9" max="9" width="10.00390625" style="74" customWidth="1"/>
    <col min="10" max="14" width="9.140625" style="74" customWidth="1"/>
    <col min="15" max="15" width="10.7109375" style="73" customWidth="1"/>
    <col min="16" max="16384" width="9.140625" style="73" customWidth="1"/>
  </cols>
  <sheetData>
    <row r="1" spans="1:15" ht="15" customHeight="1">
      <c r="A1" s="124" t="s">
        <v>52</v>
      </c>
      <c r="B1" s="147" t="s">
        <v>150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ht="15">
      <c r="A2" s="74"/>
    </row>
    <row r="3" spans="1:15" ht="28.5" customHeight="1">
      <c r="A3" s="126" t="s">
        <v>1</v>
      </c>
      <c r="B3" s="126" t="s">
        <v>2</v>
      </c>
      <c r="C3" s="126" t="s">
        <v>3</v>
      </c>
      <c r="D3" s="126" t="s">
        <v>4</v>
      </c>
      <c r="E3" s="126" t="str">
        <f>'2 день'!E3:E4</f>
        <v>Выход блюда</v>
      </c>
      <c r="F3" s="126" t="str">
        <f>'2 день'!F3:F4</f>
        <v>Энергетическая ценность (Ккал)</v>
      </c>
      <c r="G3" s="126" t="str">
        <f>'2 день'!G3:I3</f>
        <v>Пищевые вещества (г)</v>
      </c>
      <c r="H3" s="126"/>
      <c r="I3" s="126"/>
      <c r="J3" s="126" t="str">
        <f>'2 день'!J3:N3</f>
        <v>Минеральные вещества и витамины</v>
      </c>
      <c r="K3" s="126"/>
      <c r="L3" s="126"/>
      <c r="M3" s="126"/>
      <c r="N3" s="126"/>
      <c r="O3" s="126" t="str">
        <f>'2 день'!O3:O4</f>
        <v>№ рецептуры</v>
      </c>
    </row>
    <row r="4" spans="1:15" ht="33.75" customHeight="1">
      <c r="A4" s="126"/>
      <c r="B4" s="126"/>
      <c r="C4" s="126"/>
      <c r="D4" s="126"/>
      <c r="E4" s="126"/>
      <c r="F4" s="126"/>
      <c r="G4" s="113" t="s">
        <v>11</v>
      </c>
      <c r="H4" s="113" t="s">
        <v>12</v>
      </c>
      <c r="I4" s="113" t="s">
        <v>13</v>
      </c>
      <c r="J4" s="113" t="s">
        <v>5</v>
      </c>
      <c r="K4" s="113" t="s">
        <v>6</v>
      </c>
      <c r="L4" s="113" t="s">
        <v>7</v>
      </c>
      <c r="M4" s="113" t="s">
        <v>8</v>
      </c>
      <c r="N4" s="113" t="s">
        <v>9</v>
      </c>
      <c r="O4" s="126"/>
    </row>
    <row r="5" spans="1:15" ht="15">
      <c r="A5" s="76" t="s">
        <v>14</v>
      </c>
      <c r="B5" s="77"/>
      <c r="C5" s="77"/>
      <c r="D5" s="77"/>
      <c r="E5" s="77"/>
      <c r="F5" s="77"/>
      <c r="G5" s="77"/>
      <c r="H5" s="77"/>
      <c r="I5" s="78"/>
      <c r="J5" s="77"/>
      <c r="K5" s="77"/>
      <c r="L5" s="77"/>
      <c r="M5" s="77"/>
      <c r="N5" s="77"/>
      <c r="O5" s="67"/>
    </row>
    <row r="6" spans="1:15" ht="30">
      <c r="A6" s="141" t="s">
        <v>165</v>
      </c>
      <c r="B6" s="11" t="s">
        <v>53</v>
      </c>
      <c r="C6" s="113">
        <v>20</v>
      </c>
      <c r="D6" s="113">
        <v>20</v>
      </c>
      <c r="E6" s="140">
        <v>200</v>
      </c>
      <c r="F6" s="113">
        <f>$D$6*Таблица!D11</f>
        <v>68.60000000000001</v>
      </c>
      <c r="G6" s="113">
        <f>$D$6*Таблица!E11</f>
        <v>2.54</v>
      </c>
      <c r="H6" s="113">
        <f>$D$6*Таблица!F11</f>
        <v>0.21999999999999997</v>
      </c>
      <c r="I6" s="113">
        <f>$D$6*Таблица!G11</f>
        <v>14.12</v>
      </c>
      <c r="J6" s="113">
        <f>$D$6*Таблица!H11</f>
        <v>0</v>
      </c>
      <c r="K6" s="113">
        <f>$D$6*Таблица!I11</f>
        <v>1.28</v>
      </c>
      <c r="L6" s="113">
        <f>$D$6*Таблица!J11</f>
        <v>0.06</v>
      </c>
      <c r="M6" s="113">
        <f>$D$6*Таблица!K11</f>
        <v>0.02</v>
      </c>
      <c r="N6" s="68">
        <f>$D$6*Таблица!L11</f>
        <v>0</v>
      </c>
      <c r="O6" s="127">
        <v>182</v>
      </c>
    </row>
    <row r="7" spans="1:15" ht="45">
      <c r="A7" s="141"/>
      <c r="B7" s="11" t="s">
        <v>143</v>
      </c>
      <c r="C7" s="113">
        <v>40</v>
      </c>
      <c r="D7" s="113">
        <v>40</v>
      </c>
      <c r="E7" s="140"/>
      <c r="F7" s="113">
        <f>$D$7*Таблица!D19</f>
        <v>20.8</v>
      </c>
      <c r="G7" s="113">
        <f>$D$7*Таблица!E19</f>
        <v>1.12</v>
      </c>
      <c r="H7" s="113">
        <f>$D$7*Таблица!F19</f>
        <v>1</v>
      </c>
      <c r="I7" s="113">
        <f>$D$7*Таблица!G19</f>
        <v>1.88</v>
      </c>
      <c r="J7" s="113">
        <f>$D$7*Таблица!H19</f>
        <v>48.4</v>
      </c>
      <c r="K7" s="113">
        <f>$D$7*Таблица!I19</f>
        <v>0.04</v>
      </c>
      <c r="L7" s="113">
        <f>$D$7*Таблица!J19</f>
        <v>0.011999999999999999</v>
      </c>
      <c r="M7" s="113">
        <f>$D$7*Таблица!K19</f>
        <v>0.052</v>
      </c>
      <c r="N7" s="68">
        <f>$D$7*Таблица!L19</f>
        <v>0.04</v>
      </c>
      <c r="O7" s="133"/>
    </row>
    <row r="8" spans="1:15" ht="30">
      <c r="A8" s="141"/>
      <c r="B8" s="11" t="s">
        <v>16</v>
      </c>
      <c r="C8" s="113">
        <v>3</v>
      </c>
      <c r="D8" s="113">
        <v>3</v>
      </c>
      <c r="E8" s="140"/>
      <c r="F8" s="113">
        <f>$D$8*Таблица!D24</f>
        <v>22.02</v>
      </c>
      <c r="G8" s="113">
        <f>$D$8*Таблица!E24</f>
        <v>0.012</v>
      </c>
      <c r="H8" s="113">
        <f>$D$8*Таблица!F24</f>
        <v>2.355</v>
      </c>
      <c r="I8" s="113">
        <f>$D$8*Таблица!G24</f>
        <v>0.015</v>
      </c>
      <c r="J8" s="113">
        <f>$D$8*Таблица!H24</f>
        <v>0.72</v>
      </c>
      <c r="K8" s="113">
        <f>$D$8*Таблица!I24</f>
        <v>0.06</v>
      </c>
      <c r="L8" s="113">
        <f>$D$8*Таблица!J24</f>
        <v>0.003</v>
      </c>
      <c r="M8" s="113">
        <f>$D$8*Таблица!K24</f>
        <v>0.003</v>
      </c>
      <c r="N8" s="68">
        <f>$D$8*Таблица!L24</f>
        <v>0</v>
      </c>
      <c r="O8" s="128"/>
    </row>
    <row r="9" spans="1:15" ht="30">
      <c r="A9" s="141" t="s">
        <v>160</v>
      </c>
      <c r="B9" s="11" t="s">
        <v>29</v>
      </c>
      <c r="C9" s="113">
        <v>10</v>
      </c>
      <c r="D9" s="113">
        <v>10</v>
      </c>
      <c r="E9" s="146" t="s">
        <v>148</v>
      </c>
      <c r="F9" s="113">
        <f>$D$9*Таблица!D2</f>
        <v>26.200000000000003</v>
      </c>
      <c r="G9" s="113">
        <f>$D$9*Таблица!E2</f>
        <v>0.77</v>
      </c>
      <c r="H9" s="113">
        <f>$D$9*Таблица!F2</f>
        <v>0.3</v>
      </c>
      <c r="I9" s="113">
        <f>$D$9*Таблица!G2</f>
        <v>4.98</v>
      </c>
      <c r="J9" s="113">
        <f>$D$9*Таблица!H2</f>
        <v>2</v>
      </c>
      <c r="K9" s="113">
        <f>$D$9*Таблица!I2</f>
        <v>0.09</v>
      </c>
      <c r="L9" s="113">
        <f>$D$9*Таблица!J2</f>
        <v>0.011000000000000001</v>
      </c>
      <c r="M9" s="113">
        <f>$D$9*Таблица!K2</f>
        <v>0.008</v>
      </c>
      <c r="N9" s="68">
        <f>$D$9*Таблица!L2</f>
        <v>0</v>
      </c>
      <c r="O9" s="127">
        <v>1</v>
      </c>
    </row>
    <row r="10" spans="1:15" ht="30">
      <c r="A10" s="141"/>
      <c r="B10" s="11" t="s">
        <v>16</v>
      </c>
      <c r="C10" s="113">
        <v>5</v>
      </c>
      <c r="D10" s="113">
        <v>5</v>
      </c>
      <c r="E10" s="146"/>
      <c r="F10" s="113">
        <f>$D$10*Таблица!D24</f>
        <v>36.7</v>
      </c>
      <c r="G10" s="113">
        <f>$D$10*Таблица!E24</f>
        <v>0.02</v>
      </c>
      <c r="H10" s="113">
        <f>$D$10*Таблица!F24</f>
        <v>3.9250000000000003</v>
      </c>
      <c r="I10" s="113">
        <f>$D$10*Таблица!G24</f>
        <v>0.025</v>
      </c>
      <c r="J10" s="113">
        <f>$D$10*Таблица!H24</f>
        <v>1.2</v>
      </c>
      <c r="K10" s="113">
        <f>$D$10*Таблица!I24</f>
        <v>0.1</v>
      </c>
      <c r="L10" s="113">
        <f>$D$10*Таблица!J24</f>
        <v>0.005</v>
      </c>
      <c r="M10" s="113">
        <f>$D$10*Таблица!K24</f>
        <v>0.005</v>
      </c>
      <c r="N10" s="68">
        <f>$D$10*Таблица!L24</f>
        <v>0</v>
      </c>
      <c r="O10" s="128"/>
    </row>
    <row r="11" spans="1:15" ht="30">
      <c r="A11" s="141" t="s">
        <v>221</v>
      </c>
      <c r="B11" s="11" t="s">
        <v>140</v>
      </c>
      <c r="C11" s="113">
        <v>1.5</v>
      </c>
      <c r="D11" s="113">
        <v>1.5</v>
      </c>
      <c r="E11" s="148">
        <v>200</v>
      </c>
      <c r="F11" s="113">
        <f>$D$11*Таблица!D62</f>
        <v>0</v>
      </c>
      <c r="G11" s="113">
        <f>$D$11*Таблица!E62</f>
        <v>0</v>
      </c>
      <c r="H11" s="113">
        <f>$D$11*Таблица!F62</f>
        <v>0</v>
      </c>
      <c r="I11" s="113">
        <f>$D$11*Таблица!G62</f>
        <v>0</v>
      </c>
      <c r="J11" s="113">
        <f>$D$11*Таблица!H62</f>
        <v>0.735</v>
      </c>
      <c r="K11" s="113">
        <f>$D$11*Таблица!I62</f>
        <v>0.0045000000000000005</v>
      </c>
      <c r="L11" s="113">
        <f>$D$11*Таблица!J62</f>
        <v>0.00030000000000000003</v>
      </c>
      <c r="M11" s="113">
        <f>$D$11*Таблица!K62</f>
        <v>0.0009</v>
      </c>
      <c r="N11" s="68">
        <f>$D$11*Таблица!L62</f>
        <v>0.003</v>
      </c>
      <c r="O11" s="127">
        <v>432</v>
      </c>
    </row>
    <row r="12" spans="1:15" ht="15">
      <c r="A12" s="141"/>
      <c r="B12" s="11" t="s">
        <v>17</v>
      </c>
      <c r="C12" s="113">
        <v>11.6</v>
      </c>
      <c r="D12" s="113">
        <v>11.6</v>
      </c>
      <c r="E12" s="149"/>
      <c r="F12" s="113">
        <f>$D$12*Таблица!D15</f>
        <v>43.964</v>
      </c>
      <c r="G12" s="113">
        <f>$D$12*Таблица!E15</f>
        <v>0</v>
      </c>
      <c r="H12" s="113">
        <f>$D$12*Таблица!F15</f>
        <v>0</v>
      </c>
      <c r="I12" s="113">
        <f>$D$12*Таблица!G15</f>
        <v>11.5768</v>
      </c>
      <c r="J12" s="113">
        <f>$D$12*Таблица!H15</f>
        <v>0.23199999999999998</v>
      </c>
      <c r="K12" s="113">
        <f>$D$12*Таблица!I15</f>
        <v>0.348</v>
      </c>
      <c r="L12" s="113">
        <f>$D$12*Таблица!J15</f>
        <v>0</v>
      </c>
      <c r="M12" s="113">
        <f>$D$12*Таблица!K15</f>
        <v>0</v>
      </c>
      <c r="N12" s="68">
        <f>$D$12*Таблица!L15</f>
        <v>0</v>
      </c>
      <c r="O12" s="128"/>
    </row>
    <row r="13" spans="1:15" s="79" customFormat="1" ht="14.25">
      <c r="A13" s="69" t="s">
        <v>37</v>
      </c>
      <c r="B13" s="62"/>
      <c r="C13" s="70"/>
      <c r="D13" s="70"/>
      <c r="E13" s="64">
        <f>E6+E11+15</f>
        <v>415</v>
      </c>
      <c r="F13" s="71">
        <f aca="true" t="shared" si="0" ref="F13:N13">SUM(F6:F12)</f>
        <v>218.284</v>
      </c>
      <c r="G13" s="71">
        <f t="shared" si="0"/>
        <v>4.462</v>
      </c>
      <c r="H13" s="71">
        <f t="shared" si="0"/>
        <v>7.800000000000001</v>
      </c>
      <c r="I13" s="71">
        <f t="shared" si="0"/>
        <v>32.5968</v>
      </c>
      <c r="J13" s="71">
        <f t="shared" si="0"/>
        <v>53.287</v>
      </c>
      <c r="K13" s="71">
        <f t="shared" si="0"/>
        <v>1.9225000000000003</v>
      </c>
      <c r="L13" s="71">
        <f t="shared" si="0"/>
        <v>0.09129999999999999</v>
      </c>
      <c r="M13" s="71">
        <f t="shared" si="0"/>
        <v>0.08889999999999999</v>
      </c>
      <c r="N13" s="72">
        <f t="shared" si="0"/>
        <v>0.043000000000000003</v>
      </c>
      <c r="O13" s="62"/>
    </row>
    <row r="14" spans="1:15" ht="15">
      <c r="A14" s="65" t="s">
        <v>19</v>
      </c>
      <c r="B14" s="63"/>
      <c r="C14" s="63"/>
      <c r="D14" s="63"/>
      <c r="E14" s="63"/>
      <c r="F14" s="63"/>
      <c r="G14" s="63"/>
      <c r="H14" s="63"/>
      <c r="I14" s="66"/>
      <c r="J14" s="63"/>
      <c r="K14" s="63"/>
      <c r="L14" s="63"/>
      <c r="M14" s="63"/>
      <c r="N14" s="63"/>
      <c r="O14" s="11"/>
    </row>
    <row r="15" spans="1:15" ht="30">
      <c r="A15" s="115" t="s">
        <v>54</v>
      </c>
      <c r="B15" s="11" t="s">
        <v>141</v>
      </c>
      <c r="C15" s="113">
        <v>140</v>
      </c>
      <c r="D15" s="113">
        <v>140</v>
      </c>
      <c r="E15" s="113">
        <v>140</v>
      </c>
      <c r="F15" s="113">
        <f>$D$15*Таблица!D54</f>
        <v>53.2</v>
      </c>
      <c r="G15" s="113">
        <f>$D$15*Таблица!E54</f>
        <v>0.7000000000000001</v>
      </c>
      <c r="H15" s="113">
        <f>$D$15*Таблица!F54</f>
        <v>0</v>
      </c>
      <c r="I15" s="113">
        <f>$D$15*Таблица!G54</f>
        <v>12.74</v>
      </c>
      <c r="J15" s="113">
        <f>$D$15*Таблица!H54</f>
        <v>11.200000000000001</v>
      </c>
      <c r="K15" s="113">
        <f>$D$15*Таблица!I54</f>
        <v>0.42</v>
      </c>
      <c r="L15" s="113">
        <f>$D$15*Таблица!J54</f>
        <v>0.112</v>
      </c>
      <c r="M15" s="113">
        <f>$D$15*Таблица!K54</f>
        <v>0.041999999999999996</v>
      </c>
      <c r="N15" s="68">
        <f>$D$15*Таблица!L54</f>
        <v>28</v>
      </c>
      <c r="O15" s="11"/>
    </row>
    <row r="16" spans="1:15" s="79" customFormat="1" ht="14.25">
      <c r="A16" s="69" t="s">
        <v>37</v>
      </c>
      <c r="B16" s="62"/>
      <c r="C16" s="70"/>
      <c r="D16" s="70"/>
      <c r="E16" s="70">
        <f>E15</f>
        <v>140</v>
      </c>
      <c r="F16" s="71">
        <f aca="true" t="shared" si="1" ref="F16:N16">SUM(F15)</f>
        <v>53.2</v>
      </c>
      <c r="G16" s="71">
        <f t="shared" si="1"/>
        <v>0.7000000000000001</v>
      </c>
      <c r="H16" s="71">
        <f t="shared" si="1"/>
        <v>0</v>
      </c>
      <c r="I16" s="71">
        <f t="shared" si="1"/>
        <v>12.74</v>
      </c>
      <c r="J16" s="71">
        <f t="shared" si="1"/>
        <v>11.200000000000001</v>
      </c>
      <c r="K16" s="71">
        <f t="shared" si="1"/>
        <v>0.42</v>
      </c>
      <c r="L16" s="71">
        <f t="shared" si="1"/>
        <v>0.112</v>
      </c>
      <c r="M16" s="71">
        <f t="shared" si="1"/>
        <v>0.041999999999999996</v>
      </c>
      <c r="N16" s="72">
        <f t="shared" si="1"/>
        <v>28</v>
      </c>
      <c r="O16" s="62"/>
    </row>
    <row r="17" spans="1:15" ht="15">
      <c r="A17" s="65" t="s">
        <v>21</v>
      </c>
      <c r="B17" s="63"/>
      <c r="C17" s="63"/>
      <c r="D17" s="63"/>
      <c r="E17" s="63"/>
      <c r="F17" s="63"/>
      <c r="G17" s="63"/>
      <c r="H17" s="63"/>
      <c r="I17" s="66"/>
      <c r="J17" s="63"/>
      <c r="K17" s="63"/>
      <c r="L17" s="63"/>
      <c r="M17" s="63"/>
      <c r="N17" s="63"/>
      <c r="O17" s="11"/>
    </row>
    <row r="18" spans="1:15" ht="15">
      <c r="A18" s="166" t="s">
        <v>253</v>
      </c>
      <c r="B18" s="81" t="s">
        <v>42</v>
      </c>
      <c r="C18" s="113">
        <v>98</v>
      </c>
      <c r="D18" s="113">
        <v>57</v>
      </c>
      <c r="E18" s="142">
        <v>60</v>
      </c>
      <c r="F18" s="113">
        <f>$D$18*Таблица!D27</f>
        <v>15.39</v>
      </c>
      <c r="G18" s="113">
        <f>$D$18*Таблица!E27</f>
        <v>1.026</v>
      </c>
      <c r="H18" s="113">
        <f>$D$18*Таблица!F27</f>
        <v>0.057</v>
      </c>
      <c r="I18" s="113">
        <f>$D$18*Таблица!G27</f>
        <v>2.679</v>
      </c>
      <c r="J18" s="113">
        <f>$D$18*Таблица!H27</f>
        <v>27.36</v>
      </c>
      <c r="K18" s="113">
        <f>$D$18*Таблица!I27</f>
        <v>0.5700000000000001</v>
      </c>
      <c r="L18" s="113">
        <f>$D$18*Таблица!J27</f>
        <v>0.034199999999999994</v>
      </c>
      <c r="M18" s="113">
        <f>$D$18*Таблица!K27</f>
        <v>0.0285</v>
      </c>
      <c r="N18" s="113">
        <f>$D$18*Таблица!L27</f>
        <v>28.5</v>
      </c>
      <c r="O18" s="150">
        <v>5</v>
      </c>
    </row>
    <row r="19" spans="1:15" ht="15">
      <c r="A19" s="167"/>
      <c r="B19" s="81" t="s">
        <v>23</v>
      </c>
      <c r="C19" s="113">
        <v>3</v>
      </c>
      <c r="D19" s="113">
        <v>3</v>
      </c>
      <c r="E19" s="144"/>
      <c r="F19" s="113">
        <f>$D$19*Таблица!D26</f>
        <v>26.97</v>
      </c>
      <c r="G19" s="113">
        <f>$D$19*Таблица!E26</f>
        <v>0</v>
      </c>
      <c r="H19" s="113">
        <f>$D$19*Таблица!F26</f>
        <v>2.997</v>
      </c>
      <c r="I19" s="113">
        <f>$D$19*Таблица!G26</f>
        <v>0</v>
      </c>
      <c r="J19" s="113">
        <f>$D$19*Таблица!H26</f>
        <v>0</v>
      </c>
      <c r="K19" s="113">
        <f>$D$19*Таблица!I26</f>
        <v>0</v>
      </c>
      <c r="L19" s="113">
        <f>$D$19*Таблица!J26</f>
        <v>0</v>
      </c>
      <c r="M19" s="113">
        <f>$D$19*Таблица!K26</f>
        <v>0</v>
      </c>
      <c r="N19" s="113">
        <f>$D$19*Таблица!L26</f>
        <v>0</v>
      </c>
      <c r="O19" s="150"/>
    </row>
    <row r="20" spans="1:15" ht="15">
      <c r="A20" s="141" t="s">
        <v>164</v>
      </c>
      <c r="B20" s="11" t="s">
        <v>25</v>
      </c>
      <c r="C20" s="113">
        <v>20</v>
      </c>
      <c r="D20" s="113">
        <v>20</v>
      </c>
      <c r="E20" s="140">
        <v>200</v>
      </c>
      <c r="F20" s="113">
        <f>$D$20*Таблица!D30</f>
        <v>6.800000000000001</v>
      </c>
      <c r="G20" s="113">
        <f>$D$20*Таблица!E30</f>
        <v>0.26</v>
      </c>
      <c r="H20" s="113">
        <f>$D$20*Таблица!F30</f>
        <v>0.02</v>
      </c>
      <c r="I20" s="113">
        <f>$D$20*Таблица!G30</f>
        <v>1.6800000000000002</v>
      </c>
      <c r="J20" s="113">
        <f>$D$20*Таблица!H30</f>
        <v>10.2</v>
      </c>
      <c r="K20" s="113">
        <f>$D$20*Таблица!I30</f>
        <v>0.24</v>
      </c>
      <c r="L20" s="113">
        <f>$D$20*Таблица!J30</f>
        <v>0.011999999999999999</v>
      </c>
      <c r="M20" s="113">
        <f>$D$20*Таблица!K30</f>
        <v>0.014</v>
      </c>
      <c r="N20" s="68">
        <f>$D$20*Таблица!L30</f>
        <v>1</v>
      </c>
      <c r="O20" s="127">
        <v>56</v>
      </c>
    </row>
    <row r="21" spans="1:15" ht="15">
      <c r="A21" s="141"/>
      <c r="B21" s="11" t="s">
        <v>26</v>
      </c>
      <c r="C21" s="113">
        <v>50</v>
      </c>
      <c r="D21" s="113">
        <v>50</v>
      </c>
      <c r="E21" s="140"/>
      <c r="F21" s="113">
        <f>$D$21*Таблица!D34</f>
        <v>40</v>
      </c>
      <c r="G21" s="113">
        <f>$D$21*Таблица!E34</f>
        <v>1</v>
      </c>
      <c r="H21" s="113">
        <f>$D$21*Таблица!F34</f>
        <v>0.2</v>
      </c>
      <c r="I21" s="113">
        <f>$D$21*Таблица!G34</f>
        <v>8.649999999999999</v>
      </c>
      <c r="J21" s="113">
        <f>$D$21*Таблица!H34</f>
        <v>5</v>
      </c>
      <c r="K21" s="113">
        <f>$D$21*Таблица!I34</f>
        <v>0.44999999999999996</v>
      </c>
      <c r="L21" s="113">
        <f>$D$21*Таблица!J34</f>
        <v>0.06</v>
      </c>
      <c r="M21" s="113">
        <f>$D$21*Таблица!K34</f>
        <v>0.025</v>
      </c>
      <c r="N21" s="68">
        <f>$D$21*Таблица!L34</f>
        <v>10</v>
      </c>
      <c r="O21" s="133"/>
    </row>
    <row r="22" spans="1:15" ht="15" customHeight="1">
      <c r="A22" s="141"/>
      <c r="B22" s="11" t="s">
        <v>44</v>
      </c>
      <c r="C22" s="113">
        <v>23</v>
      </c>
      <c r="D22" s="113">
        <v>23</v>
      </c>
      <c r="E22" s="140"/>
      <c r="F22" s="113">
        <f>$D$22*Таблица!D45</f>
        <v>55.43000000000001</v>
      </c>
      <c r="G22" s="113">
        <f>$D$22*Таблица!E45</f>
        <v>4.186</v>
      </c>
      <c r="H22" s="113">
        <f>$D$22*Таблица!F45</f>
        <v>4.232</v>
      </c>
      <c r="I22" s="113">
        <f>$D$22*Таблица!G45</f>
        <v>0.161</v>
      </c>
      <c r="J22" s="113">
        <f>$D$22*Таблица!H45</f>
        <v>3.68</v>
      </c>
      <c r="K22" s="113">
        <f>$D$22*Таблица!I45</f>
        <v>0.69</v>
      </c>
      <c r="L22" s="113">
        <f>$D$22*Таблица!J45</f>
        <v>0.0161</v>
      </c>
      <c r="M22" s="113">
        <f>$D$22*Таблица!K45</f>
        <v>0.0345</v>
      </c>
      <c r="N22" s="68">
        <f>$D$22*Таблица!L45</f>
        <v>0</v>
      </c>
      <c r="O22" s="133"/>
    </row>
    <row r="23" spans="1:15" ht="15">
      <c r="A23" s="141"/>
      <c r="B23" s="11" t="s">
        <v>24</v>
      </c>
      <c r="C23" s="113">
        <v>20</v>
      </c>
      <c r="D23" s="113">
        <v>20</v>
      </c>
      <c r="E23" s="140"/>
      <c r="F23" s="113">
        <f>$D$23*Таблица!D29</f>
        <v>8.2</v>
      </c>
      <c r="G23" s="113">
        <f>$D$23*Таблица!E29</f>
        <v>0.28</v>
      </c>
      <c r="H23" s="113">
        <f>$D$23*Таблица!F29</f>
        <v>0</v>
      </c>
      <c r="I23" s="113">
        <f>$D$23*Таблица!G29</f>
        <v>1.8199999999999998</v>
      </c>
      <c r="J23" s="113">
        <f>$D$23*Таблица!H29</f>
        <v>6.2</v>
      </c>
      <c r="K23" s="113">
        <f>$D$23*Таблица!I29</f>
        <v>0.16</v>
      </c>
      <c r="L23" s="113">
        <f>$D$23*Таблица!J29</f>
        <v>0.01</v>
      </c>
      <c r="M23" s="113">
        <f>$D$23*Таблица!K29</f>
        <v>0.004</v>
      </c>
      <c r="N23" s="68">
        <f>$D$23*Таблица!L29</f>
        <v>2</v>
      </c>
      <c r="O23" s="133"/>
    </row>
    <row r="24" spans="1:15" ht="15">
      <c r="A24" s="141"/>
      <c r="B24" s="11" t="s">
        <v>43</v>
      </c>
      <c r="C24" s="113">
        <v>25</v>
      </c>
      <c r="D24" s="113">
        <v>25</v>
      </c>
      <c r="E24" s="140"/>
      <c r="F24" s="113">
        <f>$D$24*Таблица!D4</f>
        <v>83.5</v>
      </c>
      <c r="G24" s="113">
        <f>$D$24*Таблица!E4</f>
        <v>2.5749999999999997</v>
      </c>
      <c r="H24" s="113">
        <f>$D$24*Таблица!F4</f>
        <v>0.27499999999999997</v>
      </c>
      <c r="I24" s="113">
        <f>$D$24*Таблица!G4</f>
        <v>17.25</v>
      </c>
      <c r="J24" s="113">
        <f>$D$24*Таблица!H4</f>
        <v>4.5</v>
      </c>
      <c r="K24" s="113">
        <f>$D$24*Таблица!I4</f>
        <v>0.3</v>
      </c>
      <c r="L24" s="113">
        <f>$D$24*Таблица!J4</f>
        <v>0.042499999999999996</v>
      </c>
      <c r="M24" s="113">
        <f>$D$24*Таблица!K4</f>
        <v>0.02</v>
      </c>
      <c r="N24" s="68">
        <f>$D$24*Таблица!L4</f>
        <v>0</v>
      </c>
      <c r="O24" s="133"/>
    </row>
    <row r="25" spans="1:15" ht="15">
      <c r="A25" s="141"/>
      <c r="B25" s="11" t="s">
        <v>45</v>
      </c>
      <c r="C25" s="113">
        <v>10</v>
      </c>
      <c r="D25" s="113">
        <v>10</v>
      </c>
      <c r="E25" s="140"/>
      <c r="F25" s="113">
        <f>$D$25*Таблица!D47</f>
        <v>15.700000000000001</v>
      </c>
      <c r="G25" s="113">
        <f>$D$25*Таблица!E47</f>
        <v>1.27</v>
      </c>
      <c r="H25" s="113">
        <f>$D$25*Таблица!F47</f>
        <v>1.1500000000000001</v>
      </c>
      <c r="I25" s="113">
        <f>$D$25*Таблица!G47</f>
        <v>0.07</v>
      </c>
      <c r="J25" s="113">
        <f>$D$25*Таблица!H47</f>
        <v>5.5</v>
      </c>
      <c r="K25" s="113">
        <f>$D$25*Таблица!I47</f>
        <v>0.27</v>
      </c>
      <c r="L25" s="113">
        <f>$D$25*Таблица!J47</f>
        <v>0.007</v>
      </c>
      <c r="M25" s="113">
        <f>$D$25*Таблица!K47</f>
        <v>0.044000000000000004</v>
      </c>
      <c r="N25" s="113">
        <f>$D$25*Таблица!L47</f>
        <v>0</v>
      </c>
      <c r="O25" s="133"/>
    </row>
    <row r="26" spans="1:15" ht="15">
      <c r="A26" s="141"/>
      <c r="B26" s="11" t="s">
        <v>16</v>
      </c>
      <c r="C26" s="113">
        <v>3</v>
      </c>
      <c r="D26" s="113">
        <v>3</v>
      </c>
      <c r="E26" s="140"/>
      <c r="F26" s="113">
        <f>$D$26*Таблица!D24</f>
        <v>22.02</v>
      </c>
      <c r="G26" s="113">
        <f>$D$26*Таблица!E24</f>
        <v>0.012</v>
      </c>
      <c r="H26" s="113">
        <f>$D$26*Таблица!F24</f>
        <v>2.355</v>
      </c>
      <c r="I26" s="113">
        <f>$D$26*Таблица!G24</f>
        <v>0.015</v>
      </c>
      <c r="J26" s="113">
        <f>$D$26*Таблица!H24</f>
        <v>0.72</v>
      </c>
      <c r="K26" s="113">
        <f>$D$26*Таблица!I24</f>
        <v>0.06</v>
      </c>
      <c r="L26" s="113">
        <f>$D$26*Таблица!J24</f>
        <v>0.003</v>
      </c>
      <c r="M26" s="113">
        <f>$D$26*Таблица!K24</f>
        <v>0.003</v>
      </c>
      <c r="N26" s="68">
        <f>$D$26*Таблица!L24</f>
        <v>0</v>
      </c>
      <c r="O26" s="133"/>
    </row>
    <row r="27" spans="1:15" ht="15">
      <c r="A27" s="141"/>
      <c r="B27" s="11" t="s">
        <v>23</v>
      </c>
      <c r="C27" s="113">
        <v>1</v>
      </c>
      <c r="D27" s="113">
        <v>1</v>
      </c>
      <c r="E27" s="140"/>
      <c r="F27" s="113">
        <f>$D$27*Таблица!D26</f>
        <v>8.99</v>
      </c>
      <c r="G27" s="113">
        <f>$D$27*Таблица!E26</f>
        <v>0</v>
      </c>
      <c r="H27" s="113">
        <f>$D$27*Таблица!F26</f>
        <v>0.999</v>
      </c>
      <c r="I27" s="113">
        <f>$D$27*Таблица!G26</f>
        <v>0</v>
      </c>
      <c r="J27" s="113">
        <f>$D$27*Таблица!H26</f>
        <v>0</v>
      </c>
      <c r="K27" s="113">
        <f>$D$27*Таблица!I26</f>
        <v>0</v>
      </c>
      <c r="L27" s="113">
        <f>$D$27*Таблица!J26</f>
        <v>0</v>
      </c>
      <c r="M27" s="113">
        <f>$D$27*Таблица!K26</f>
        <v>0</v>
      </c>
      <c r="N27" s="68">
        <f>$D$27*Таблица!L26</f>
        <v>0</v>
      </c>
      <c r="O27" s="128"/>
    </row>
    <row r="28" spans="1:15" ht="30">
      <c r="A28" s="142" t="s">
        <v>56</v>
      </c>
      <c r="B28" s="11" t="s">
        <v>142</v>
      </c>
      <c r="C28" s="113">
        <v>148</v>
      </c>
      <c r="D28" s="113">
        <v>148</v>
      </c>
      <c r="E28" s="142">
        <v>70</v>
      </c>
      <c r="F28" s="113">
        <f>$D$28*Таблица!D48</f>
        <v>106.56</v>
      </c>
      <c r="G28" s="113">
        <f>$D$28*Таблица!E48</f>
        <v>23.532</v>
      </c>
      <c r="H28" s="113">
        <f>$D$28*Таблица!F48</f>
        <v>1.3319999999999999</v>
      </c>
      <c r="I28" s="113">
        <f>$D$28*Таблица!G48</f>
        <v>0</v>
      </c>
      <c r="J28" s="113">
        <f>$D$28*Таблица!H48</f>
        <v>0</v>
      </c>
      <c r="K28" s="113">
        <f>$D$28*Таблица!I48</f>
        <v>1.184</v>
      </c>
      <c r="L28" s="113">
        <f>$D$28*Таблица!J48</f>
        <v>0.1184</v>
      </c>
      <c r="M28" s="113">
        <f>$D$28*Таблица!K48</f>
        <v>0.2368</v>
      </c>
      <c r="N28" s="68">
        <f>$D$28*Таблица!L48</f>
        <v>0</v>
      </c>
      <c r="O28" s="127">
        <v>79</v>
      </c>
    </row>
    <row r="29" spans="1:15" ht="15">
      <c r="A29" s="143"/>
      <c r="B29" s="11" t="s">
        <v>45</v>
      </c>
      <c r="C29" s="113">
        <v>10</v>
      </c>
      <c r="D29" s="113">
        <v>10</v>
      </c>
      <c r="E29" s="143"/>
      <c r="F29" s="113">
        <f>$D$29*Таблица!D47</f>
        <v>15.700000000000001</v>
      </c>
      <c r="G29" s="113">
        <f>$D$29*Таблица!E47</f>
        <v>1.27</v>
      </c>
      <c r="H29" s="113">
        <f>$D$29*Таблица!F47</f>
        <v>1.1500000000000001</v>
      </c>
      <c r="I29" s="113">
        <f>$D$29*Таблица!G47</f>
        <v>0.07</v>
      </c>
      <c r="J29" s="113">
        <f>$D$29*Таблица!H47</f>
        <v>5.5</v>
      </c>
      <c r="K29" s="113">
        <f>$D$29*Таблица!I47</f>
        <v>0.27</v>
      </c>
      <c r="L29" s="113">
        <f>$D$29*Таблица!J47</f>
        <v>0.007</v>
      </c>
      <c r="M29" s="113">
        <f>$D$29*Таблица!K47</f>
        <v>0.044000000000000004</v>
      </c>
      <c r="N29" s="113">
        <f>$D$29*Таблица!L47</f>
        <v>0</v>
      </c>
      <c r="O29" s="133"/>
    </row>
    <row r="30" spans="1:15" ht="15">
      <c r="A30" s="143"/>
      <c r="B30" s="11" t="s">
        <v>23</v>
      </c>
      <c r="C30" s="113">
        <v>1.8</v>
      </c>
      <c r="D30" s="113">
        <v>1.8</v>
      </c>
      <c r="E30" s="143"/>
      <c r="F30" s="113">
        <f>$D$30*Таблица!D26</f>
        <v>16.182000000000002</v>
      </c>
      <c r="G30" s="113">
        <f>$D$30*Таблица!E26</f>
        <v>0</v>
      </c>
      <c r="H30" s="113">
        <f>$D$30*Таблица!F26</f>
        <v>1.7982</v>
      </c>
      <c r="I30" s="113">
        <f>$D$30*Таблица!G26</f>
        <v>0</v>
      </c>
      <c r="J30" s="113">
        <f>$D$30*Таблица!H26</f>
        <v>0</v>
      </c>
      <c r="K30" s="113">
        <f>$D$30*Таблица!I26</f>
        <v>0</v>
      </c>
      <c r="L30" s="113">
        <f>$D$30*Таблица!J26</f>
        <v>0</v>
      </c>
      <c r="M30" s="113">
        <f>$D$30*Таблица!K26</f>
        <v>0</v>
      </c>
      <c r="N30" s="68">
        <f>$D$30*Таблица!L26</f>
        <v>0</v>
      </c>
      <c r="O30" s="133"/>
    </row>
    <row r="31" spans="1:15" ht="30">
      <c r="A31" s="144"/>
      <c r="B31" s="11" t="s">
        <v>29</v>
      </c>
      <c r="C31" s="113">
        <v>10</v>
      </c>
      <c r="D31" s="113">
        <v>10</v>
      </c>
      <c r="E31" s="144"/>
      <c r="F31" s="113">
        <f>$D$31*Таблица!D2</f>
        <v>26.200000000000003</v>
      </c>
      <c r="G31" s="113">
        <f>$D$31*Таблица!E2</f>
        <v>0.77</v>
      </c>
      <c r="H31" s="113">
        <f>$D$31*Таблица!F2</f>
        <v>0.3</v>
      </c>
      <c r="I31" s="113">
        <f>$D$31*Таблица!G2</f>
        <v>4.98</v>
      </c>
      <c r="J31" s="113">
        <f>$D$31*Таблица!H2</f>
        <v>2</v>
      </c>
      <c r="K31" s="113">
        <f>$D$31*Таблица!I2</f>
        <v>0.09</v>
      </c>
      <c r="L31" s="113">
        <f>$D$31*Таблица!J2</f>
        <v>0.011000000000000001</v>
      </c>
      <c r="M31" s="113">
        <f>$D$31*Таблица!K2</f>
        <v>0.008</v>
      </c>
      <c r="N31" s="68">
        <f>$D$31*Таблица!L2</f>
        <v>0</v>
      </c>
      <c r="O31" s="128"/>
    </row>
    <row r="32" spans="1:15" ht="15" customHeight="1">
      <c r="A32" s="141" t="s">
        <v>226</v>
      </c>
      <c r="B32" s="11" t="s">
        <v>24</v>
      </c>
      <c r="C32" s="113">
        <v>20</v>
      </c>
      <c r="D32" s="113">
        <v>20</v>
      </c>
      <c r="E32" s="140">
        <v>30</v>
      </c>
      <c r="F32" s="113">
        <f>$D$32*Таблица!D29</f>
        <v>8.2</v>
      </c>
      <c r="G32" s="113">
        <f>$D$32*Таблица!E29</f>
        <v>0.28</v>
      </c>
      <c r="H32" s="113">
        <f>$D$32*Таблица!F29</f>
        <v>0</v>
      </c>
      <c r="I32" s="113">
        <f>$D$32*Таблица!G29</f>
        <v>1.8199999999999998</v>
      </c>
      <c r="J32" s="113">
        <f>$D$32*Таблица!H29</f>
        <v>6.2</v>
      </c>
      <c r="K32" s="113">
        <f>$D$32*Таблица!I29</f>
        <v>0.16</v>
      </c>
      <c r="L32" s="113">
        <f>$D$32*Таблица!J29</f>
        <v>0.01</v>
      </c>
      <c r="M32" s="113">
        <f>$D$32*Таблица!K29</f>
        <v>0.004</v>
      </c>
      <c r="N32" s="68">
        <f>$D$32*Таблица!L29</f>
        <v>2</v>
      </c>
      <c r="O32" s="127">
        <v>216</v>
      </c>
    </row>
    <row r="33" spans="1:15" ht="15">
      <c r="A33" s="141"/>
      <c r="B33" s="11" t="s">
        <v>25</v>
      </c>
      <c r="C33" s="113">
        <v>20</v>
      </c>
      <c r="D33" s="113">
        <v>20</v>
      </c>
      <c r="E33" s="140"/>
      <c r="F33" s="113">
        <f>$D$33*Таблица!D30</f>
        <v>6.800000000000001</v>
      </c>
      <c r="G33" s="113">
        <f>$D$33*Таблица!E30</f>
        <v>0.26</v>
      </c>
      <c r="H33" s="113">
        <f>$D$33*Таблица!F30</f>
        <v>0.02</v>
      </c>
      <c r="I33" s="113">
        <f>$D$33*Таблица!G30</f>
        <v>1.6800000000000002</v>
      </c>
      <c r="J33" s="113">
        <f>$D$33*Таблица!H30</f>
        <v>10.2</v>
      </c>
      <c r="K33" s="113">
        <f>$D$33*Таблица!I30</f>
        <v>0.24</v>
      </c>
      <c r="L33" s="113">
        <f>$D$33*Таблица!J30</f>
        <v>0.011999999999999999</v>
      </c>
      <c r="M33" s="113">
        <f>$D$33*Таблица!K30</f>
        <v>0.014</v>
      </c>
      <c r="N33" s="68">
        <f>$D$33*Таблица!L30</f>
        <v>1</v>
      </c>
      <c r="O33" s="133"/>
    </row>
    <row r="34" spans="1:15" ht="30">
      <c r="A34" s="141"/>
      <c r="B34" s="11" t="s">
        <v>147</v>
      </c>
      <c r="C34" s="113">
        <v>3</v>
      </c>
      <c r="D34" s="113">
        <v>3</v>
      </c>
      <c r="E34" s="140"/>
      <c r="F34" s="113">
        <f>$D$34*Таблица!D51</f>
        <v>2.9699999999999998</v>
      </c>
      <c r="G34" s="113">
        <f>$D$34*Таблица!E51</f>
        <v>0.14400000000000002</v>
      </c>
      <c r="H34" s="113">
        <f>$D$34*Таблица!F51</f>
        <v>0</v>
      </c>
      <c r="I34" s="113">
        <f>$D$34*Таблица!G51</f>
        <v>0.5700000000000001</v>
      </c>
      <c r="J34" s="113">
        <f>$D$34*Таблица!H51</f>
        <v>0.6000000000000001</v>
      </c>
      <c r="K34" s="113">
        <f>$D$34*Таблица!I51</f>
        <v>0.06</v>
      </c>
      <c r="L34" s="113">
        <f>$D$34*Таблица!J51</f>
        <v>0.0045000000000000005</v>
      </c>
      <c r="M34" s="113">
        <f>$D$34*Таблица!K51</f>
        <v>0.51</v>
      </c>
      <c r="N34" s="68">
        <f>$D$34*Таблица!L51</f>
        <v>0.78</v>
      </c>
      <c r="O34" s="133"/>
    </row>
    <row r="35" spans="1:15" ht="15">
      <c r="A35" s="141"/>
      <c r="B35" s="11" t="s">
        <v>16</v>
      </c>
      <c r="C35" s="113">
        <v>2</v>
      </c>
      <c r="D35" s="113">
        <v>2</v>
      </c>
      <c r="E35" s="140"/>
      <c r="F35" s="113">
        <f>$D$35*Таблица!D24</f>
        <v>14.68</v>
      </c>
      <c r="G35" s="113">
        <f>$D$35*Таблица!E24</f>
        <v>0.008</v>
      </c>
      <c r="H35" s="113">
        <f>$D$35*Таблица!F24</f>
        <v>1.57</v>
      </c>
      <c r="I35" s="113">
        <f>$D$35*Таблица!G24</f>
        <v>0.01</v>
      </c>
      <c r="J35" s="113">
        <f>$D$35*Таблица!H24</f>
        <v>0.48</v>
      </c>
      <c r="K35" s="113">
        <f>$D$35*Таблица!I24</f>
        <v>0.04</v>
      </c>
      <c r="L35" s="113">
        <f>$D$35*Таблица!J24</f>
        <v>0.002</v>
      </c>
      <c r="M35" s="113">
        <f>$D$35*Таблица!K24</f>
        <v>0.002</v>
      </c>
      <c r="N35" s="68">
        <f>$D$35*Таблица!L24</f>
        <v>0</v>
      </c>
      <c r="O35" s="133"/>
    </row>
    <row r="36" spans="1:15" ht="15">
      <c r="A36" s="141"/>
      <c r="B36" s="11" t="s">
        <v>23</v>
      </c>
      <c r="C36" s="113">
        <v>1</v>
      </c>
      <c r="D36" s="113">
        <v>1</v>
      </c>
      <c r="E36" s="140"/>
      <c r="F36" s="113">
        <f>$D$36*Таблица!D26</f>
        <v>8.99</v>
      </c>
      <c r="G36" s="113">
        <f>$D$36*Таблица!E26</f>
        <v>0</v>
      </c>
      <c r="H36" s="113">
        <f>$D$36*Таблица!F26</f>
        <v>0.999</v>
      </c>
      <c r="I36" s="113">
        <f>$D$36*Таблица!G26</f>
        <v>0</v>
      </c>
      <c r="J36" s="113">
        <f>$D$36*Таблица!H26</f>
        <v>0</v>
      </c>
      <c r="K36" s="113">
        <f>$D$36*Таблица!I26</f>
        <v>0</v>
      </c>
      <c r="L36" s="113">
        <f>$D$36*Таблица!J26</f>
        <v>0</v>
      </c>
      <c r="M36" s="113">
        <f>$D$36*Таблица!K26</f>
        <v>0</v>
      </c>
      <c r="N36" s="68">
        <f>$D$36*Таблица!L26</f>
        <v>0</v>
      </c>
      <c r="O36" s="128"/>
    </row>
    <row r="37" spans="1:15" ht="22.5" customHeight="1">
      <c r="A37" s="141" t="s">
        <v>219</v>
      </c>
      <c r="B37" s="11" t="s">
        <v>26</v>
      </c>
      <c r="C37" s="113">
        <v>100</v>
      </c>
      <c r="D37" s="113">
        <v>100</v>
      </c>
      <c r="E37" s="142">
        <v>100</v>
      </c>
      <c r="F37" s="113">
        <f>$D$37*Таблица!D34</f>
        <v>80</v>
      </c>
      <c r="G37" s="113">
        <f>$D$37*Таблица!E34</f>
        <v>2</v>
      </c>
      <c r="H37" s="113">
        <f>$D$37*Таблица!F34</f>
        <v>0.4</v>
      </c>
      <c r="I37" s="113">
        <f>$D$37*Таблица!G34</f>
        <v>17.299999999999997</v>
      </c>
      <c r="J37" s="113">
        <f>$D$37*Таблица!H34</f>
        <v>10</v>
      </c>
      <c r="K37" s="113">
        <f>$D$37*Таблица!I34</f>
        <v>0.8999999999999999</v>
      </c>
      <c r="L37" s="113">
        <f>$D$37*Таблица!J34</f>
        <v>0.12</v>
      </c>
      <c r="M37" s="113">
        <f>$D$37*Таблица!K34</f>
        <v>0.05</v>
      </c>
      <c r="N37" s="68">
        <f>$D$37*Таблица!L34</f>
        <v>20</v>
      </c>
      <c r="O37" s="127">
        <v>131</v>
      </c>
    </row>
    <row r="38" spans="1:15" ht="22.5" customHeight="1">
      <c r="A38" s="141"/>
      <c r="B38" s="11" t="s">
        <v>16</v>
      </c>
      <c r="C38" s="113">
        <v>3.8</v>
      </c>
      <c r="D38" s="113">
        <v>3.8</v>
      </c>
      <c r="E38" s="144"/>
      <c r="F38" s="113">
        <f>$D$38*Таблица!D24</f>
        <v>27.892</v>
      </c>
      <c r="G38" s="113">
        <f>$D$38*Таблица!E24</f>
        <v>0.0152</v>
      </c>
      <c r="H38" s="113">
        <f>$D$38*Таблица!F24</f>
        <v>2.983</v>
      </c>
      <c r="I38" s="113">
        <f>$D$38*Таблица!G24</f>
        <v>0.019</v>
      </c>
      <c r="J38" s="113">
        <f>$D$38*Таблица!H24</f>
        <v>0.9119999999999999</v>
      </c>
      <c r="K38" s="113">
        <f>$D$38*Таблица!I24</f>
        <v>0.076</v>
      </c>
      <c r="L38" s="113">
        <f>$D$38*Таблица!J24</f>
        <v>0.0038</v>
      </c>
      <c r="M38" s="113">
        <f>$D$38*Таблица!K24</f>
        <v>0.0038</v>
      </c>
      <c r="N38" s="68">
        <f>$D$38*Таблица!L24</f>
        <v>0</v>
      </c>
      <c r="O38" s="128"/>
    </row>
    <row r="39" spans="1:15" ht="30">
      <c r="A39" s="141" t="s">
        <v>28</v>
      </c>
      <c r="B39" s="11" t="s">
        <v>29</v>
      </c>
      <c r="C39" s="113">
        <v>34</v>
      </c>
      <c r="D39" s="113">
        <v>34</v>
      </c>
      <c r="E39" s="113">
        <v>34</v>
      </c>
      <c r="F39" s="113">
        <f>$D$39*Таблица!D2</f>
        <v>89.08</v>
      </c>
      <c r="G39" s="113">
        <f>$D$39*Таблица!E2</f>
        <v>2.618</v>
      </c>
      <c r="H39" s="113">
        <f>$D$39*Таблица!F2</f>
        <v>1.02</v>
      </c>
      <c r="I39" s="113">
        <f>$D$39*Таблица!G2</f>
        <v>16.932</v>
      </c>
      <c r="J39" s="113">
        <f>$D$39*Таблица!H2</f>
        <v>6.800000000000001</v>
      </c>
      <c r="K39" s="113">
        <f>$D$39*Таблица!I2</f>
        <v>0.306</v>
      </c>
      <c r="L39" s="113">
        <f>$D$39*Таблица!J2</f>
        <v>0.0374</v>
      </c>
      <c r="M39" s="113">
        <f>$D$39*Таблица!K2</f>
        <v>0.027200000000000002</v>
      </c>
      <c r="N39" s="68">
        <f>$D$39*Таблица!L2</f>
        <v>0</v>
      </c>
      <c r="O39" s="11"/>
    </row>
    <row r="40" spans="1:15" ht="30">
      <c r="A40" s="141"/>
      <c r="B40" s="11" t="s">
        <v>30</v>
      </c>
      <c r="C40" s="113">
        <v>40</v>
      </c>
      <c r="D40" s="113">
        <v>40</v>
      </c>
      <c r="E40" s="113">
        <v>40</v>
      </c>
      <c r="F40" s="113">
        <f>$D$40*Таблица!D3</f>
        <v>72.4</v>
      </c>
      <c r="G40" s="113">
        <f>$D$40*Таблица!E3</f>
        <v>2.64</v>
      </c>
      <c r="H40" s="113">
        <f>$D$40*Таблица!F3</f>
        <v>0.48</v>
      </c>
      <c r="I40" s="113">
        <f>$D$40*Таблица!G3</f>
        <v>13.680000000000001</v>
      </c>
      <c r="J40" s="113">
        <f>$D$40*Таблица!H3</f>
        <v>0.8400000000000001</v>
      </c>
      <c r="K40" s="113">
        <f>$D$40*Таблица!I3</f>
        <v>0.8</v>
      </c>
      <c r="L40" s="113">
        <f>$D$40*Таблица!J3</f>
        <v>0.032</v>
      </c>
      <c r="M40" s="113">
        <f>$D$40*Таблица!K3</f>
        <v>0.02</v>
      </c>
      <c r="N40" s="68">
        <f>$D$40*Таблица!L3</f>
        <v>0</v>
      </c>
      <c r="O40" s="11"/>
    </row>
    <row r="41" spans="1:15" ht="45">
      <c r="A41" s="141" t="s">
        <v>222</v>
      </c>
      <c r="B41" s="11" t="s">
        <v>223</v>
      </c>
      <c r="C41" s="113">
        <v>10</v>
      </c>
      <c r="D41" s="113">
        <v>10</v>
      </c>
      <c r="E41" s="140">
        <v>200</v>
      </c>
      <c r="F41" s="113">
        <f>$D$41*Таблица!D57</f>
        <v>3.5</v>
      </c>
      <c r="G41" s="113">
        <f>$D$41*Таблица!E57</f>
        <v>0.03</v>
      </c>
      <c r="H41" s="113">
        <f>$D$41*Таблица!F57</f>
        <v>0</v>
      </c>
      <c r="I41" s="113">
        <f>$D$41*Таблица!G57</f>
        <v>9</v>
      </c>
      <c r="J41" s="113">
        <f>$D$41*Таблица!H57</f>
        <v>0.44999999999999996</v>
      </c>
      <c r="K41" s="113">
        <f>$D$41*Таблица!I57</f>
        <v>0</v>
      </c>
      <c r="L41" s="113">
        <f>$D$41*Таблица!J57</f>
        <v>0.03</v>
      </c>
      <c r="M41" s="113">
        <f>$D$41*Таблица!K57</f>
        <v>0.03</v>
      </c>
      <c r="N41" s="68">
        <f>$D$41*Таблица!L57</f>
        <v>1.9</v>
      </c>
      <c r="O41" s="127">
        <v>274</v>
      </c>
    </row>
    <row r="42" spans="1:15" ht="29.25" customHeight="1">
      <c r="A42" s="141"/>
      <c r="B42" s="80" t="s">
        <v>17</v>
      </c>
      <c r="C42" s="113">
        <v>13</v>
      </c>
      <c r="D42" s="113">
        <v>13</v>
      </c>
      <c r="E42" s="140"/>
      <c r="F42" s="113">
        <f>$D$42*Таблица!D15</f>
        <v>49.27</v>
      </c>
      <c r="G42" s="113">
        <f>$D$42*Таблица!E15</f>
        <v>0</v>
      </c>
      <c r="H42" s="113">
        <f>$D$42*Таблица!F15</f>
        <v>0</v>
      </c>
      <c r="I42" s="113">
        <f>$D$42*Таблица!G15</f>
        <v>12.974</v>
      </c>
      <c r="J42" s="113">
        <f>$D$42*Таблица!H15</f>
        <v>0.26</v>
      </c>
      <c r="K42" s="113">
        <f>$D$42*Таблица!I15</f>
        <v>0.39</v>
      </c>
      <c r="L42" s="113">
        <f>$D$42*Таблица!J15</f>
        <v>0</v>
      </c>
      <c r="M42" s="113">
        <f>$D$42*Таблица!K15</f>
        <v>0</v>
      </c>
      <c r="N42" s="68">
        <f>$D$42*Таблица!L15</f>
        <v>0</v>
      </c>
      <c r="O42" s="128"/>
    </row>
    <row r="43" spans="1:15" s="79" customFormat="1" ht="14.25">
      <c r="A43" s="69" t="s">
        <v>37</v>
      </c>
      <c r="B43" s="62"/>
      <c r="C43" s="70"/>
      <c r="D43" s="70"/>
      <c r="E43" s="64">
        <f aca="true" t="shared" si="2" ref="E43:N43">SUM(E28:E42)</f>
        <v>474</v>
      </c>
      <c r="F43" s="71">
        <f t="shared" si="2"/>
        <v>528.424</v>
      </c>
      <c r="G43" s="71">
        <f t="shared" si="2"/>
        <v>33.5672</v>
      </c>
      <c r="H43" s="71">
        <f t="shared" si="2"/>
        <v>12.052200000000001</v>
      </c>
      <c r="I43" s="71">
        <f t="shared" si="2"/>
        <v>79.03500000000001</v>
      </c>
      <c r="J43" s="71">
        <f t="shared" si="2"/>
        <v>44.24200000000001</v>
      </c>
      <c r="K43" s="71">
        <f t="shared" si="2"/>
        <v>4.516</v>
      </c>
      <c r="L43" s="71">
        <f t="shared" si="2"/>
        <v>0.3881000000000001</v>
      </c>
      <c r="M43" s="71">
        <f t="shared" si="2"/>
        <v>0.9498000000000001</v>
      </c>
      <c r="N43" s="71">
        <f t="shared" si="2"/>
        <v>25.68</v>
      </c>
      <c r="O43" s="62"/>
    </row>
    <row r="44" spans="1:15" ht="15">
      <c r="A44" s="65" t="s">
        <v>32</v>
      </c>
      <c r="B44" s="63"/>
      <c r="C44" s="63"/>
      <c r="D44" s="63"/>
      <c r="E44" s="63"/>
      <c r="F44" s="63"/>
      <c r="G44" s="63"/>
      <c r="H44" s="63"/>
      <c r="I44" s="66"/>
      <c r="J44" s="63"/>
      <c r="K44" s="63"/>
      <c r="L44" s="63"/>
      <c r="M44" s="63"/>
      <c r="N44" s="63"/>
      <c r="O44" s="67"/>
    </row>
    <row r="45" spans="1:15" ht="15" customHeight="1">
      <c r="A45" s="151" t="s">
        <v>231</v>
      </c>
      <c r="B45" s="80" t="s">
        <v>48</v>
      </c>
      <c r="C45" s="113">
        <v>76</v>
      </c>
      <c r="D45" s="113">
        <v>58</v>
      </c>
      <c r="E45" s="148">
        <v>60</v>
      </c>
      <c r="F45" s="113">
        <f>$D$45*Таблица!D32</f>
        <v>24.36</v>
      </c>
      <c r="G45" s="113">
        <f>$D$45*Таблица!E32</f>
        <v>0.87</v>
      </c>
      <c r="H45" s="113">
        <f>$D$45*Таблица!F32</f>
        <v>0.058</v>
      </c>
      <c r="I45" s="113">
        <f>$D$45*Таблица!G32</f>
        <v>5.800000000000001</v>
      </c>
      <c r="J45" s="113">
        <f>$D$45*Таблица!H32</f>
        <v>21.46</v>
      </c>
      <c r="K45" s="113">
        <f>$D$45*Таблица!I32</f>
        <v>0.812</v>
      </c>
      <c r="L45" s="113">
        <f>$D$45*Таблица!J32</f>
        <v>0.011600000000000001</v>
      </c>
      <c r="M45" s="113">
        <f>$D$45*Таблица!K32</f>
        <v>0.023200000000000002</v>
      </c>
      <c r="N45" s="113">
        <f>$D$45*Таблица!L32</f>
        <v>5.800000000000001</v>
      </c>
      <c r="O45" s="153">
        <v>17</v>
      </c>
    </row>
    <row r="46" spans="1:15" ht="15">
      <c r="A46" s="152"/>
      <c r="B46" s="11" t="s">
        <v>23</v>
      </c>
      <c r="C46" s="113">
        <v>2</v>
      </c>
      <c r="D46" s="113">
        <v>2</v>
      </c>
      <c r="E46" s="149"/>
      <c r="F46" s="113">
        <f>$D$46*Таблица!D26</f>
        <v>17.98</v>
      </c>
      <c r="G46" s="113">
        <f>$D$46*Таблица!E26</f>
        <v>0</v>
      </c>
      <c r="H46" s="113">
        <f>$D$46*Таблица!F26</f>
        <v>1.998</v>
      </c>
      <c r="I46" s="113">
        <f>$D$46*Таблица!G26</f>
        <v>0</v>
      </c>
      <c r="J46" s="113">
        <f>$D$46*Таблица!H26</f>
        <v>0</v>
      </c>
      <c r="K46" s="113">
        <f>$D$46*Таблица!I26</f>
        <v>0</v>
      </c>
      <c r="L46" s="113">
        <f>$D$46*Таблица!J26</f>
        <v>0</v>
      </c>
      <c r="M46" s="113">
        <f>$D$46*Таблица!K26</f>
        <v>0</v>
      </c>
      <c r="N46" s="113">
        <f>$D$46*Таблица!L26</f>
        <v>0</v>
      </c>
      <c r="O46" s="154"/>
    </row>
    <row r="47" spans="1:15" ht="15">
      <c r="A47" s="81" t="s">
        <v>47</v>
      </c>
      <c r="B47" s="11" t="s">
        <v>45</v>
      </c>
      <c r="C47" s="113">
        <v>40</v>
      </c>
      <c r="D47" s="113">
        <v>40</v>
      </c>
      <c r="E47" s="113">
        <v>40</v>
      </c>
      <c r="F47" s="113">
        <f>$D$47*Таблица!D47</f>
        <v>62.800000000000004</v>
      </c>
      <c r="G47" s="113">
        <f>$D$47*Таблица!E47</f>
        <v>5.08</v>
      </c>
      <c r="H47" s="113">
        <f>$D$47*Таблица!F47</f>
        <v>4.6000000000000005</v>
      </c>
      <c r="I47" s="113">
        <f>$D$47*Таблица!G47</f>
        <v>0.28</v>
      </c>
      <c r="J47" s="113">
        <f>$D$47*Таблица!H47</f>
        <v>22</v>
      </c>
      <c r="K47" s="113">
        <f>$D$47*Таблица!I47</f>
        <v>1.08</v>
      </c>
      <c r="L47" s="113">
        <f>$D$47*Таблица!J47</f>
        <v>0.028</v>
      </c>
      <c r="M47" s="113">
        <f>$D$47*Таблица!K47</f>
        <v>0.17600000000000002</v>
      </c>
      <c r="N47" s="68">
        <f>$D$47*Таблица!L47</f>
        <v>0</v>
      </c>
      <c r="O47" s="11"/>
    </row>
    <row r="48" spans="1:15" ht="30">
      <c r="A48" s="115" t="s">
        <v>28</v>
      </c>
      <c r="B48" s="11" t="s">
        <v>29</v>
      </c>
      <c r="C48" s="113">
        <v>10</v>
      </c>
      <c r="D48" s="113">
        <v>10</v>
      </c>
      <c r="E48" s="113">
        <v>10</v>
      </c>
      <c r="F48" s="113">
        <f>$D$48*Таблица!D2</f>
        <v>26.200000000000003</v>
      </c>
      <c r="G48" s="113">
        <f>$D$48*Таблица!E2</f>
        <v>0.77</v>
      </c>
      <c r="H48" s="113">
        <f>$D$48*Таблица!F2</f>
        <v>0.3</v>
      </c>
      <c r="I48" s="113">
        <f>$D$48*Таблица!G2</f>
        <v>4.98</v>
      </c>
      <c r="J48" s="113">
        <f>$D$48*Таблица!H2</f>
        <v>2</v>
      </c>
      <c r="K48" s="113">
        <f>$D$48*Таблица!I2</f>
        <v>0.09</v>
      </c>
      <c r="L48" s="113">
        <f>$D$48*Таблица!J2</f>
        <v>0.011000000000000001</v>
      </c>
      <c r="M48" s="113">
        <f>$D$48*Таблица!K2</f>
        <v>0.008</v>
      </c>
      <c r="N48" s="68">
        <f>$D$48*Таблица!L2</f>
        <v>0</v>
      </c>
      <c r="O48" s="11"/>
    </row>
    <row r="49" spans="1:15" ht="15">
      <c r="A49" s="81" t="s">
        <v>49</v>
      </c>
      <c r="B49" s="11" t="s">
        <v>50</v>
      </c>
      <c r="C49" s="113">
        <v>37</v>
      </c>
      <c r="D49" s="113">
        <v>37</v>
      </c>
      <c r="E49" s="113">
        <v>37</v>
      </c>
      <c r="F49" s="113">
        <f>$D$49*Таблица!D17</f>
        <v>148</v>
      </c>
      <c r="G49" s="113">
        <f>$D$49*Таблица!E17</f>
        <v>2.96</v>
      </c>
      <c r="H49" s="113">
        <f>$D$49*Таблица!F17</f>
        <v>3.33</v>
      </c>
      <c r="I49" s="113">
        <f>$D$49*Таблица!G17</f>
        <v>25.9</v>
      </c>
      <c r="J49" s="113">
        <f>$D$49*Таблица!H17</f>
        <v>7.4</v>
      </c>
      <c r="K49" s="113">
        <f>$D$49*Таблица!I17</f>
        <v>0.5549999999999999</v>
      </c>
      <c r="L49" s="113">
        <f>$D$49*Таблица!J17</f>
        <v>0.0481</v>
      </c>
      <c r="M49" s="113">
        <f>$D$49*Таблица!K17</f>
        <v>0.033299999999999996</v>
      </c>
      <c r="N49" s="68">
        <f>$D$49*Таблица!L17</f>
        <v>0</v>
      </c>
      <c r="O49" s="11"/>
    </row>
    <row r="50" spans="1:15" ht="15">
      <c r="A50" s="141" t="s">
        <v>34</v>
      </c>
      <c r="B50" s="11" t="s">
        <v>35</v>
      </c>
      <c r="C50" s="113">
        <v>0.5</v>
      </c>
      <c r="D50" s="113">
        <v>0.5</v>
      </c>
      <c r="E50" s="140">
        <v>200</v>
      </c>
      <c r="F50" s="113">
        <f>Таблица!D60*2.5</f>
        <v>0.5</v>
      </c>
      <c r="G50" s="113">
        <f>Таблица!E60*2.5</f>
        <v>0.1</v>
      </c>
      <c r="H50" s="113">
        <f>Таблица!F60*2.5</f>
        <v>0</v>
      </c>
      <c r="I50" s="113">
        <f>Таблица!G60*2.5</f>
        <v>0.3</v>
      </c>
      <c r="J50" s="113">
        <f>Таблица!H60*2.5</f>
        <v>12.375</v>
      </c>
      <c r="K50" s="113">
        <f>Таблица!I60*2.5</f>
        <v>0</v>
      </c>
      <c r="L50" s="113">
        <f>Таблица!J60*2.5</f>
        <v>0.00175</v>
      </c>
      <c r="M50" s="113">
        <f>Таблица!K60*2.5</f>
        <v>0.0025</v>
      </c>
      <c r="N50" s="68">
        <f>Таблица!L60*2.5</f>
        <v>0</v>
      </c>
      <c r="O50" s="127">
        <v>258</v>
      </c>
    </row>
    <row r="51" spans="1:15" ht="15">
      <c r="A51" s="141"/>
      <c r="B51" s="11" t="s">
        <v>17</v>
      </c>
      <c r="C51" s="113">
        <v>13</v>
      </c>
      <c r="D51" s="113">
        <v>13</v>
      </c>
      <c r="E51" s="140"/>
      <c r="F51" s="113">
        <f>$D$51*Таблица!D15</f>
        <v>49.27</v>
      </c>
      <c r="G51" s="113">
        <f>$D$51*Таблица!E15</f>
        <v>0</v>
      </c>
      <c r="H51" s="113">
        <f>$D$51*Таблица!F15</f>
        <v>0</v>
      </c>
      <c r="I51" s="113">
        <f>$D$51*Таблица!G15</f>
        <v>12.974</v>
      </c>
      <c r="J51" s="113">
        <f>$D$51*Таблица!H15</f>
        <v>0.26</v>
      </c>
      <c r="K51" s="113">
        <f>$D$51*Таблица!I15</f>
        <v>0.39</v>
      </c>
      <c r="L51" s="113">
        <f>$D$51*Таблица!J15</f>
        <v>0</v>
      </c>
      <c r="M51" s="113">
        <f>$D$51*Таблица!K15</f>
        <v>0</v>
      </c>
      <c r="N51" s="68">
        <f>$D$51*Таблица!L15</f>
        <v>0</v>
      </c>
      <c r="O51" s="128"/>
    </row>
    <row r="52" spans="1:15" s="79" customFormat="1" ht="14.25">
      <c r="A52" s="69" t="s">
        <v>37</v>
      </c>
      <c r="B52" s="62"/>
      <c r="C52" s="70"/>
      <c r="D52" s="70"/>
      <c r="E52" s="64">
        <f>E50+140</f>
        <v>340</v>
      </c>
      <c r="F52" s="71">
        <f aca="true" t="shared" si="3" ref="F52:N52">SUM(F50:F51)</f>
        <v>49.77</v>
      </c>
      <c r="G52" s="71">
        <f t="shared" si="3"/>
        <v>0.1</v>
      </c>
      <c r="H52" s="71">
        <f t="shared" si="3"/>
        <v>0</v>
      </c>
      <c r="I52" s="71">
        <f t="shared" si="3"/>
        <v>13.274000000000001</v>
      </c>
      <c r="J52" s="71">
        <f t="shared" si="3"/>
        <v>12.635</v>
      </c>
      <c r="K52" s="71">
        <f t="shared" si="3"/>
        <v>0.39</v>
      </c>
      <c r="L52" s="71">
        <f t="shared" si="3"/>
        <v>0.00175</v>
      </c>
      <c r="M52" s="71">
        <f t="shared" si="3"/>
        <v>0.0025</v>
      </c>
      <c r="N52" s="72">
        <f t="shared" si="3"/>
        <v>0</v>
      </c>
      <c r="O52" s="62"/>
    </row>
    <row r="53" spans="1:15" s="79" customFormat="1" ht="14.25">
      <c r="A53" s="69" t="s">
        <v>136</v>
      </c>
      <c r="B53" s="62"/>
      <c r="C53" s="70"/>
      <c r="D53" s="70"/>
      <c r="E53" s="64">
        <f>E13+E16+E43+E52</f>
        <v>1369</v>
      </c>
      <c r="F53" s="71">
        <f aca="true" t="shared" si="4" ref="F53:N53">F52+F43+F16+F13</f>
        <v>849.678</v>
      </c>
      <c r="G53" s="71">
        <f t="shared" si="4"/>
        <v>38.8292</v>
      </c>
      <c r="H53" s="71">
        <f t="shared" si="4"/>
        <v>19.852200000000003</v>
      </c>
      <c r="I53" s="71">
        <f t="shared" si="4"/>
        <v>137.6458</v>
      </c>
      <c r="J53" s="71">
        <f t="shared" si="4"/>
        <v>121.364</v>
      </c>
      <c r="K53" s="71">
        <f t="shared" si="4"/>
        <v>7.2485</v>
      </c>
      <c r="L53" s="71">
        <f t="shared" si="4"/>
        <v>0.5931500000000001</v>
      </c>
      <c r="M53" s="71">
        <f t="shared" si="4"/>
        <v>1.0832000000000002</v>
      </c>
      <c r="N53" s="72">
        <f t="shared" si="4"/>
        <v>53.723</v>
      </c>
      <c r="O53" s="62"/>
    </row>
  </sheetData>
  <sheetProtection password="CF16" sheet="1"/>
  <mergeCells count="44">
    <mergeCell ref="B1:O1"/>
    <mergeCell ref="O3:O4"/>
    <mergeCell ref="A3:A4"/>
    <mergeCell ref="B3:B4"/>
    <mergeCell ref="O32:O36"/>
    <mergeCell ref="A6:A8"/>
    <mergeCell ref="E6:E8"/>
    <mergeCell ref="A9:A10"/>
    <mergeCell ref="E9:E10"/>
    <mergeCell ref="A11:A12"/>
    <mergeCell ref="A50:A51"/>
    <mergeCell ref="E50:E51"/>
    <mergeCell ref="A37:A38"/>
    <mergeCell ref="E41:E42"/>
    <mergeCell ref="A32:A36"/>
    <mergeCell ref="A41:A42"/>
    <mergeCell ref="E32:E36"/>
    <mergeCell ref="A39:A40"/>
    <mergeCell ref="E37:E38"/>
    <mergeCell ref="C3:C4"/>
    <mergeCell ref="D3:D4"/>
    <mergeCell ref="E3:E4"/>
    <mergeCell ref="F3:F4"/>
    <mergeCell ref="G3:I3"/>
    <mergeCell ref="E11:E12"/>
    <mergeCell ref="O50:O51"/>
    <mergeCell ref="J3:N3"/>
    <mergeCell ref="O11:O12"/>
    <mergeCell ref="O37:O38"/>
    <mergeCell ref="O41:O42"/>
    <mergeCell ref="O28:O31"/>
    <mergeCell ref="O6:O8"/>
    <mergeCell ref="O9:O10"/>
    <mergeCell ref="O18:O19"/>
    <mergeCell ref="A18:A19"/>
    <mergeCell ref="O20:O27"/>
    <mergeCell ref="A20:A27"/>
    <mergeCell ref="E20:E27"/>
    <mergeCell ref="E45:E46"/>
    <mergeCell ref="O45:O46"/>
    <mergeCell ref="A45:A46"/>
    <mergeCell ref="E18:E19"/>
    <mergeCell ref="A28:A31"/>
    <mergeCell ref="E28:E31"/>
  </mergeCells>
  <hyperlinks>
    <hyperlink ref="O6:O8" r:id="rId1" display="Тех. карты док\182.doc"/>
    <hyperlink ref="O9:O10" r:id="rId2" display="Тех. карты док\1.doc"/>
    <hyperlink ref="O28:O30" r:id="rId3" display="Тех. карты док\79.doc"/>
    <hyperlink ref="O37:O38" r:id="rId4" display="Тех. карты док\131.doc"/>
    <hyperlink ref="O41:O42" r:id="rId5" display="Тех. карты док\274.doc"/>
    <hyperlink ref="O50:O51" r:id="rId6" display="Тех. карты док\258.doc"/>
    <hyperlink ref="O32:O36" r:id="rId7" display="Тех. карты док\216.doc"/>
    <hyperlink ref="O11:O12" r:id="rId8" display="Тех. карты док\432 б.docx"/>
    <hyperlink ref="O20:O27" r:id="rId9" display="Тех. карты док\56.doc"/>
    <hyperlink ref="O45:O46" r:id="rId10" display="Тех. карты док\17.docx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88" r:id="rId13"/>
  <legacyDrawing r:id="rId1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O16384"/>
    </sheetView>
  </sheetViews>
  <sheetFormatPr defaultColWidth="9.140625" defaultRowHeight="15"/>
  <cols>
    <col min="1" max="1" width="16.00390625" style="82" customWidth="1"/>
    <col min="2" max="2" width="11.28125" style="73" customWidth="1"/>
    <col min="3" max="4" width="9.140625" style="74" customWidth="1"/>
    <col min="5" max="5" width="9.28125" style="75" customWidth="1"/>
    <col min="6" max="8" width="9.140625" style="74" customWidth="1"/>
    <col min="9" max="9" width="10.00390625" style="74" customWidth="1"/>
    <col min="10" max="14" width="9.140625" style="74" customWidth="1"/>
    <col min="15" max="15" width="11.28125" style="73" customWidth="1"/>
    <col min="16" max="16384" width="9.140625" style="73" customWidth="1"/>
  </cols>
  <sheetData>
    <row r="1" spans="1:15" ht="15" customHeight="1">
      <c r="A1" s="124" t="s">
        <v>58</v>
      </c>
      <c r="B1" s="147" t="s">
        <v>150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ht="15">
      <c r="A2" s="74"/>
    </row>
    <row r="3" spans="1:15" ht="28.5" customHeight="1">
      <c r="A3" s="126" t="s">
        <v>1</v>
      </c>
      <c r="B3" s="126" t="s">
        <v>2</v>
      </c>
      <c r="C3" s="126" t="s">
        <v>3</v>
      </c>
      <c r="D3" s="126" t="s">
        <v>4</v>
      </c>
      <c r="E3" s="126" t="str">
        <f>'3 день'!E3:E4</f>
        <v>Выход блюда</v>
      </c>
      <c r="F3" s="126" t="str">
        <f>'3 день'!F3:F4</f>
        <v>Энергетическая ценность (Ккал)</v>
      </c>
      <c r="G3" s="126" t="str">
        <f>'3 день'!G3:I3</f>
        <v>Пищевые вещества (г)</v>
      </c>
      <c r="H3" s="126"/>
      <c r="I3" s="126"/>
      <c r="J3" s="126" t="str">
        <f>'3 день'!J3:N3</f>
        <v>Минеральные вещества и витамины</v>
      </c>
      <c r="K3" s="126"/>
      <c r="L3" s="126"/>
      <c r="M3" s="126"/>
      <c r="N3" s="126"/>
      <c r="O3" s="126" t="str">
        <f>'3 день'!O3:O4</f>
        <v>№ рецептуры</v>
      </c>
    </row>
    <row r="4" spans="1:15" ht="33.75" customHeight="1">
      <c r="A4" s="126"/>
      <c r="B4" s="126"/>
      <c r="C4" s="126"/>
      <c r="D4" s="126"/>
      <c r="E4" s="126"/>
      <c r="F4" s="126"/>
      <c r="G4" s="113" t="s">
        <v>11</v>
      </c>
      <c r="H4" s="113" t="s">
        <v>12</v>
      </c>
      <c r="I4" s="113" t="s">
        <v>13</v>
      </c>
      <c r="J4" s="113" t="s">
        <v>5</v>
      </c>
      <c r="K4" s="113" t="s">
        <v>6</v>
      </c>
      <c r="L4" s="113" t="s">
        <v>7</v>
      </c>
      <c r="M4" s="113" t="s">
        <v>8</v>
      </c>
      <c r="N4" s="113" t="s">
        <v>9</v>
      </c>
      <c r="O4" s="126"/>
    </row>
    <row r="5" spans="1:15" ht="15">
      <c r="A5" s="76" t="s">
        <v>14</v>
      </c>
      <c r="B5" s="77"/>
      <c r="C5" s="77"/>
      <c r="D5" s="77"/>
      <c r="E5" s="77"/>
      <c r="F5" s="77"/>
      <c r="G5" s="77"/>
      <c r="H5" s="77"/>
      <c r="I5" s="78"/>
      <c r="J5" s="77"/>
      <c r="K5" s="77"/>
      <c r="L5" s="77"/>
      <c r="M5" s="77"/>
      <c r="N5" s="77"/>
      <c r="O5" s="67"/>
    </row>
    <row r="6" spans="1:15" ht="15">
      <c r="A6" s="141" t="s">
        <v>169</v>
      </c>
      <c r="B6" s="11" t="s">
        <v>59</v>
      </c>
      <c r="C6" s="113">
        <v>36</v>
      </c>
      <c r="D6" s="113">
        <v>36</v>
      </c>
      <c r="E6" s="140">
        <v>135</v>
      </c>
      <c r="F6" s="113">
        <f>$D$6*Таблица!D14</f>
        <v>120.60000000000001</v>
      </c>
      <c r="G6" s="113">
        <f>$D$6*Таблица!E14</f>
        <v>3.852</v>
      </c>
      <c r="H6" s="113">
        <f>$D$6*Таблица!F14</f>
        <v>0.46799999999999997</v>
      </c>
      <c r="I6" s="113">
        <f>$D$6*Таблица!G14</f>
        <v>24.624000000000002</v>
      </c>
      <c r="J6" s="113">
        <f>$D$6*Таблица!H14</f>
        <v>6.4799999999999995</v>
      </c>
      <c r="K6" s="113">
        <f>$D$6*Таблица!I14</f>
        <v>1.512</v>
      </c>
      <c r="L6" s="113">
        <f>$D$6*Таблица!J14</f>
        <v>0.0612</v>
      </c>
      <c r="M6" s="113">
        <f>$D$6*Таблица!K14</f>
        <v>0.028800000000000003</v>
      </c>
      <c r="N6" s="68">
        <f>$D$6*Таблица!L14</f>
        <v>0</v>
      </c>
      <c r="O6" s="127">
        <v>199</v>
      </c>
    </row>
    <row r="7" spans="1:15" ht="15">
      <c r="A7" s="141"/>
      <c r="B7" s="11" t="s">
        <v>40</v>
      </c>
      <c r="C7" s="113">
        <v>9.6</v>
      </c>
      <c r="D7" s="113">
        <v>9.6</v>
      </c>
      <c r="E7" s="140"/>
      <c r="F7" s="113">
        <f>$D$7*Таблица!D25</f>
        <v>34.56</v>
      </c>
      <c r="G7" s="113">
        <f>$D$7*Таблица!E25</f>
        <v>2.208</v>
      </c>
      <c r="H7" s="113">
        <f>$D$7*Таблица!F25</f>
        <v>2.784</v>
      </c>
      <c r="I7" s="113">
        <f>$D$7*Таблица!G25</f>
        <v>0</v>
      </c>
      <c r="J7" s="113">
        <f>$D$7*Таблица!H25</f>
        <v>182.4</v>
      </c>
      <c r="K7" s="113">
        <f>$D$7*Таблица!I25</f>
        <v>0.0576</v>
      </c>
      <c r="L7" s="113">
        <f>$D$7*Таблица!J25</f>
        <v>0.00384</v>
      </c>
      <c r="M7" s="113">
        <f>$D$7*Таблица!K25</f>
        <v>0.0288</v>
      </c>
      <c r="N7" s="68">
        <f>$D$7*Таблица!L25</f>
        <v>0.1536</v>
      </c>
      <c r="O7" s="133"/>
    </row>
    <row r="8" spans="1:15" ht="15">
      <c r="A8" s="141"/>
      <c r="B8" s="11" t="s">
        <v>16</v>
      </c>
      <c r="C8" s="113">
        <v>3.8</v>
      </c>
      <c r="D8" s="113">
        <v>3.8</v>
      </c>
      <c r="E8" s="140"/>
      <c r="F8" s="113">
        <f>$D$8*Таблица!D24</f>
        <v>27.892</v>
      </c>
      <c r="G8" s="113">
        <f>$D$8*Таблица!E24</f>
        <v>0.0152</v>
      </c>
      <c r="H8" s="113">
        <f>$D$8*Таблица!F24</f>
        <v>2.983</v>
      </c>
      <c r="I8" s="113">
        <f>$D$8*Таблица!G24</f>
        <v>0.019</v>
      </c>
      <c r="J8" s="113">
        <f>$D$8*Таблица!H24</f>
        <v>0.9119999999999999</v>
      </c>
      <c r="K8" s="113">
        <f>$D$8*Таблица!I24</f>
        <v>0.076</v>
      </c>
      <c r="L8" s="113">
        <f>$D$8*Таблица!J24</f>
        <v>0.0038</v>
      </c>
      <c r="M8" s="113">
        <f>$D$8*Таблица!K24</f>
        <v>0.0038</v>
      </c>
      <c r="N8" s="68">
        <f>$D$8*Таблица!L24</f>
        <v>0</v>
      </c>
      <c r="O8" s="128"/>
    </row>
    <row r="9" spans="1:15" ht="30">
      <c r="A9" s="141" t="s">
        <v>160</v>
      </c>
      <c r="B9" s="11" t="s">
        <v>29</v>
      </c>
      <c r="C9" s="113">
        <v>10</v>
      </c>
      <c r="D9" s="113">
        <v>10</v>
      </c>
      <c r="E9" s="146" t="s">
        <v>148</v>
      </c>
      <c r="F9" s="113">
        <f>$D$9*Таблица!D2</f>
        <v>26.200000000000003</v>
      </c>
      <c r="G9" s="113">
        <f>$D$9*Таблица!E2</f>
        <v>0.77</v>
      </c>
      <c r="H9" s="113">
        <f>$D$9*Таблица!F2</f>
        <v>0.3</v>
      </c>
      <c r="I9" s="113">
        <f>$D$9*Таблица!G2</f>
        <v>4.98</v>
      </c>
      <c r="J9" s="113">
        <f>$D$9*Таблица!H2</f>
        <v>2</v>
      </c>
      <c r="K9" s="113">
        <f>$D$9*Таблица!I2</f>
        <v>0.09</v>
      </c>
      <c r="L9" s="113">
        <f>$D$9*Таблица!J2</f>
        <v>0.011000000000000001</v>
      </c>
      <c r="M9" s="113">
        <f>$D$9*Таблица!K2</f>
        <v>0.008</v>
      </c>
      <c r="N9" s="68">
        <f>$D$9*Таблица!L2</f>
        <v>0</v>
      </c>
      <c r="O9" s="127">
        <v>1</v>
      </c>
    </row>
    <row r="10" spans="1:15" ht="15">
      <c r="A10" s="141"/>
      <c r="B10" s="11" t="s">
        <v>16</v>
      </c>
      <c r="C10" s="113">
        <v>5</v>
      </c>
      <c r="D10" s="113">
        <v>5</v>
      </c>
      <c r="E10" s="146"/>
      <c r="F10" s="113">
        <f>$D$10*Таблица!D24</f>
        <v>36.7</v>
      </c>
      <c r="G10" s="113">
        <f>$D$10*Таблица!E24</f>
        <v>0.02</v>
      </c>
      <c r="H10" s="113">
        <f>$D$10*Таблица!F24</f>
        <v>3.9250000000000003</v>
      </c>
      <c r="I10" s="113">
        <f>$D$10*Таблица!G24</f>
        <v>0.025</v>
      </c>
      <c r="J10" s="113">
        <f>$D$10*Таблица!H24</f>
        <v>1.2</v>
      </c>
      <c r="K10" s="113">
        <f>$D$10*Таблица!I24</f>
        <v>0.1</v>
      </c>
      <c r="L10" s="113">
        <f>$D$10*Таблица!J24</f>
        <v>0.005</v>
      </c>
      <c r="M10" s="113">
        <f>$D$10*Таблица!K24</f>
        <v>0.005</v>
      </c>
      <c r="N10" s="68">
        <f>$D$10*Таблица!L24</f>
        <v>0</v>
      </c>
      <c r="O10" s="128"/>
    </row>
    <row r="11" spans="1:15" ht="30">
      <c r="A11" s="141" t="s">
        <v>221</v>
      </c>
      <c r="B11" s="11" t="s">
        <v>140</v>
      </c>
      <c r="C11" s="113">
        <v>1.5</v>
      </c>
      <c r="D11" s="113">
        <v>1.5</v>
      </c>
      <c r="E11" s="140">
        <v>200</v>
      </c>
      <c r="F11" s="113">
        <f>$D$11*Таблица!D62</f>
        <v>0</v>
      </c>
      <c r="G11" s="113">
        <f>$D$11*Таблица!E62</f>
        <v>0</v>
      </c>
      <c r="H11" s="113">
        <f>$D$11*Таблица!F62</f>
        <v>0</v>
      </c>
      <c r="I11" s="113">
        <f>$D$11*Таблица!G62</f>
        <v>0</v>
      </c>
      <c r="J11" s="113">
        <f>$D$11*Таблица!H62</f>
        <v>0.735</v>
      </c>
      <c r="K11" s="113">
        <f>$D$11*Таблица!I62</f>
        <v>0.0045000000000000005</v>
      </c>
      <c r="L11" s="113">
        <f>$D$11*Таблица!J62</f>
        <v>0.00030000000000000003</v>
      </c>
      <c r="M11" s="113">
        <f>$D$11*Таблица!K62</f>
        <v>0.0009</v>
      </c>
      <c r="N11" s="68">
        <f>$D$11*Таблица!L62</f>
        <v>0.003</v>
      </c>
      <c r="O11" s="129">
        <v>432</v>
      </c>
    </row>
    <row r="12" spans="1:15" ht="15">
      <c r="A12" s="141"/>
      <c r="B12" s="11" t="s">
        <v>17</v>
      </c>
      <c r="C12" s="113">
        <v>10</v>
      </c>
      <c r="D12" s="113">
        <v>10</v>
      </c>
      <c r="E12" s="140"/>
      <c r="F12" s="113">
        <f>$D$12*Таблица!D15</f>
        <v>37.9</v>
      </c>
      <c r="G12" s="113">
        <f>$D$12*Таблица!E15</f>
        <v>0</v>
      </c>
      <c r="H12" s="113">
        <f>$D$12*Таблица!F15</f>
        <v>0</v>
      </c>
      <c r="I12" s="113">
        <f>$D$12*Таблица!G15</f>
        <v>9.98</v>
      </c>
      <c r="J12" s="113">
        <f>$D$12*Таблица!H15</f>
        <v>0.2</v>
      </c>
      <c r="K12" s="113">
        <f>$D$12*Таблица!I15</f>
        <v>0.3</v>
      </c>
      <c r="L12" s="113">
        <f>$D$12*Таблица!J15</f>
        <v>0</v>
      </c>
      <c r="M12" s="113">
        <f>$D$12*Таблица!K15</f>
        <v>0</v>
      </c>
      <c r="N12" s="68">
        <f>$D$12*Таблица!L15</f>
        <v>0</v>
      </c>
      <c r="O12" s="131"/>
    </row>
    <row r="13" spans="1:15" s="79" customFormat="1" ht="14.25">
      <c r="A13" s="69" t="s">
        <v>37</v>
      </c>
      <c r="B13" s="62"/>
      <c r="C13" s="70"/>
      <c r="D13" s="70"/>
      <c r="E13" s="64">
        <f>E6+E11+25</f>
        <v>360</v>
      </c>
      <c r="F13" s="71">
        <f aca="true" t="shared" si="0" ref="F13:N13">SUM(F6:F12)</f>
        <v>283.852</v>
      </c>
      <c r="G13" s="71">
        <f t="shared" si="0"/>
        <v>6.8652</v>
      </c>
      <c r="H13" s="71">
        <f t="shared" si="0"/>
        <v>10.459999999999999</v>
      </c>
      <c r="I13" s="71">
        <f t="shared" si="0"/>
        <v>39.628</v>
      </c>
      <c r="J13" s="71">
        <f t="shared" si="0"/>
        <v>193.927</v>
      </c>
      <c r="K13" s="71">
        <f t="shared" si="0"/>
        <v>2.1401000000000003</v>
      </c>
      <c r="L13" s="71">
        <f t="shared" si="0"/>
        <v>0.08514</v>
      </c>
      <c r="M13" s="71">
        <f t="shared" si="0"/>
        <v>0.07529999999999999</v>
      </c>
      <c r="N13" s="72">
        <f t="shared" si="0"/>
        <v>0.1566</v>
      </c>
      <c r="O13" s="62"/>
    </row>
    <row r="14" spans="1:15" ht="15">
      <c r="A14" s="65" t="s">
        <v>19</v>
      </c>
      <c r="B14" s="63"/>
      <c r="C14" s="63"/>
      <c r="D14" s="63"/>
      <c r="E14" s="63"/>
      <c r="F14" s="63"/>
      <c r="G14" s="63"/>
      <c r="H14" s="63"/>
      <c r="I14" s="66"/>
      <c r="J14" s="63"/>
      <c r="K14" s="63"/>
      <c r="L14" s="63"/>
      <c r="M14" s="63"/>
      <c r="N14" s="63"/>
      <c r="O14" s="67"/>
    </row>
    <row r="15" spans="1:15" ht="15">
      <c r="A15" s="115" t="s">
        <v>20</v>
      </c>
      <c r="B15" s="11" t="s">
        <v>38</v>
      </c>
      <c r="C15" s="113">
        <v>171</v>
      </c>
      <c r="D15" s="113">
        <v>171</v>
      </c>
      <c r="E15" s="114">
        <v>171</v>
      </c>
      <c r="F15" s="113">
        <f>$D$15*Таблица!D22</f>
        <v>87.21000000000001</v>
      </c>
      <c r="G15" s="113">
        <f>$D$15*Таблица!E22</f>
        <v>4.788</v>
      </c>
      <c r="H15" s="113">
        <f>$D$15*Таблица!F22</f>
        <v>4.275</v>
      </c>
      <c r="I15" s="113">
        <f>$D$15*Таблица!G22</f>
        <v>7.182</v>
      </c>
      <c r="J15" s="113">
        <f>$D$15*Таблица!H22</f>
        <v>206.91</v>
      </c>
      <c r="K15" s="113">
        <f>$D$15*Таблица!I22</f>
        <v>0.171</v>
      </c>
      <c r="L15" s="113">
        <f>$D$15*Таблица!J22</f>
        <v>0.0513</v>
      </c>
      <c r="M15" s="113">
        <f>$D$15*Таблица!K22</f>
        <v>0.2223</v>
      </c>
      <c r="N15" s="113">
        <f>$D$15*Таблица!L22</f>
        <v>0.171</v>
      </c>
      <c r="O15" s="11"/>
    </row>
    <row r="16" spans="1:15" s="83" customFormat="1" ht="14.25">
      <c r="A16" s="69" t="s">
        <v>37</v>
      </c>
      <c r="B16" s="125"/>
      <c r="C16" s="70"/>
      <c r="D16" s="70"/>
      <c r="E16" s="64">
        <f>E15</f>
        <v>171</v>
      </c>
      <c r="F16" s="71">
        <f aca="true" t="shared" si="1" ref="F16:N16">SUM(F15)</f>
        <v>87.21000000000001</v>
      </c>
      <c r="G16" s="71">
        <f t="shared" si="1"/>
        <v>4.788</v>
      </c>
      <c r="H16" s="71">
        <f t="shared" si="1"/>
        <v>4.275</v>
      </c>
      <c r="I16" s="71">
        <f t="shared" si="1"/>
        <v>7.182</v>
      </c>
      <c r="J16" s="71">
        <f t="shared" si="1"/>
        <v>206.91</v>
      </c>
      <c r="K16" s="71">
        <f t="shared" si="1"/>
        <v>0.171</v>
      </c>
      <c r="L16" s="71">
        <f t="shared" si="1"/>
        <v>0.0513</v>
      </c>
      <c r="M16" s="71">
        <f t="shared" si="1"/>
        <v>0.2223</v>
      </c>
      <c r="N16" s="72">
        <f t="shared" si="1"/>
        <v>0.171</v>
      </c>
      <c r="O16" s="125"/>
    </row>
    <row r="17" spans="1:15" ht="15">
      <c r="A17" s="65" t="s">
        <v>21</v>
      </c>
      <c r="B17" s="63"/>
      <c r="C17" s="63"/>
      <c r="D17" s="63"/>
      <c r="E17" s="63"/>
      <c r="F17" s="63"/>
      <c r="G17" s="63"/>
      <c r="H17" s="63"/>
      <c r="I17" s="66"/>
      <c r="J17" s="63"/>
      <c r="K17" s="63"/>
      <c r="L17" s="63"/>
      <c r="M17" s="63"/>
      <c r="N17" s="63"/>
      <c r="O17" s="67"/>
    </row>
    <row r="18" spans="1:15" ht="30">
      <c r="A18" s="168" t="s">
        <v>266</v>
      </c>
      <c r="B18" s="12" t="s">
        <v>25</v>
      </c>
      <c r="C18" s="113">
        <v>75</v>
      </c>
      <c r="D18" s="113">
        <v>60</v>
      </c>
      <c r="E18" s="116">
        <v>60</v>
      </c>
      <c r="F18" s="113">
        <f>$D$18*Таблица!D30</f>
        <v>20.400000000000002</v>
      </c>
      <c r="G18" s="113">
        <f>$D$18*Таблица!E30</f>
        <v>0.7799999999999999</v>
      </c>
      <c r="H18" s="113">
        <f>$D$18*Таблица!F30</f>
        <v>0.06</v>
      </c>
      <c r="I18" s="113">
        <f>$D$18*Таблица!G30</f>
        <v>5.04</v>
      </c>
      <c r="J18" s="113">
        <f>$D$18*Таблица!H30</f>
        <v>30.6</v>
      </c>
      <c r="K18" s="113">
        <f>$D$18*Таблица!I30</f>
        <v>0.72</v>
      </c>
      <c r="L18" s="113">
        <f>$D$18*Таблица!J30</f>
        <v>0.036</v>
      </c>
      <c r="M18" s="113">
        <f>$D$18*Таблица!K30</f>
        <v>0.042</v>
      </c>
      <c r="N18" s="113">
        <f>$D$18*Таблица!L30</f>
        <v>3</v>
      </c>
      <c r="O18" s="118">
        <v>14</v>
      </c>
    </row>
    <row r="19" spans="1:15" ht="15" customHeight="1">
      <c r="A19" s="141" t="s">
        <v>170</v>
      </c>
      <c r="B19" s="11" t="s">
        <v>62</v>
      </c>
      <c r="C19" s="113">
        <v>12</v>
      </c>
      <c r="D19" s="113">
        <v>12</v>
      </c>
      <c r="E19" s="140">
        <v>200</v>
      </c>
      <c r="F19" s="113">
        <f>$D$19*Таблица!D12</f>
        <v>40.44</v>
      </c>
      <c r="G19" s="113">
        <f>$D$19*Таблица!E12</f>
        <v>2.7600000000000002</v>
      </c>
      <c r="H19" s="113">
        <f>$D$19*Таблица!F12</f>
        <v>0.192</v>
      </c>
      <c r="I19" s="113">
        <f>$D$19*Таблица!G12</f>
        <v>6.9239999999999995</v>
      </c>
      <c r="J19" s="113">
        <f>$D$19*Таблица!H12</f>
        <v>0.96</v>
      </c>
      <c r="K19" s="113">
        <f>$D$19*Таблица!I12</f>
        <v>0.8400000000000001</v>
      </c>
      <c r="L19" s="113">
        <f>$D$19*Таблица!J12</f>
        <v>0.10799999999999998</v>
      </c>
      <c r="M19" s="113">
        <f>$D$19*Таблица!K12</f>
        <v>0.0216</v>
      </c>
      <c r="N19" s="68">
        <f>$D$19*Таблица!L12</f>
        <v>0</v>
      </c>
      <c r="O19" s="129" t="s">
        <v>250</v>
      </c>
    </row>
    <row r="20" spans="1:15" ht="15">
      <c r="A20" s="141"/>
      <c r="B20" s="11" t="s">
        <v>26</v>
      </c>
      <c r="C20" s="113">
        <v>50</v>
      </c>
      <c r="D20" s="113">
        <v>50</v>
      </c>
      <c r="E20" s="140"/>
      <c r="F20" s="113">
        <f>$D$20*Таблица!D34</f>
        <v>40</v>
      </c>
      <c r="G20" s="113">
        <f>$D$20*Таблица!E34</f>
        <v>1</v>
      </c>
      <c r="H20" s="113">
        <f>$D$20*Таблица!F34</f>
        <v>0.2</v>
      </c>
      <c r="I20" s="113">
        <f>$D$20*Таблица!G34</f>
        <v>8.649999999999999</v>
      </c>
      <c r="J20" s="113">
        <f>$D$20*Таблица!H34</f>
        <v>5</v>
      </c>
      <c r="K20" s="113">
        <f>$D$20*Таблица!I34</f>
        <v>0.44999999999999996</v>
      </c>
      <c r="L20" s="113">
        <f>$D$20*Таблица!J34</f>
        <v>0.06</v>
      </c>
      <c r="M20" s="113">
        <f>$D$20*Таблица!K34</f>
        <v>0.025</v>
      </c>
      <c r="N20" s="68">
        <f>$D$20*Таблица!L34</f>
        <v>10</v>
      </c>
      <c r="O20" s="130"/>
    </row>
    <row r="21" spans="1:15" ht="15">
      <c r="A21" s="141"/>
      <c r="B21" s="11" t="s">
        <v>24</v>
      </c>
      <c r="C21" s="113">
        <v>20</v>
      </c>
      <c r="D21" s="113">
        <v>20</v>
      </c>
      <c r="E21" s="140"/>
      <c r="F21" s="113">
        <f>$D$21*Таблица!D29</f>
        <v>8.2</v>
      </c>
      <c r="G21" s="113">
        <f>$D$21*Таблица!E29</f>
        <v>0.28</v>
      </c>
      <c r="H21" s="113">
        <f>$D$21*Таблица!F29</f>
        <v>0</v>
      </c>
      <c r="I21" s="113">
        <f>$D$21*Таблица!G29</f>
        <v>1.8199999999999998</v>
      </c>
      <c r="J21" s="113">
        <f>$D$21*Таблица!H29</f>
        <v>6.2</v>
      </c>
      <c r="K21" s="113">
        <f>$D$21*Таблица!I29</f>
        <v>0.16</v>
      </c>
      <c r="L21" s="113">
        <f>$D$21*Таблица!J29</f>
        <v>0.01</v>
      </c>
      <c r="M21" s="113">
        <f>$D$21*Таблица!K29</f>
        <v>0.004</v>
      </c>
      <c r="N21" s="68">
        <f>$D$21*Таблица!L29</f>
        <v>2</v>
      </c>
      <c r="O21" s="130"/>
    </row>
    <row r="22" spans="1:15" ht="15">
      <c r="A22" s="141"/>
      <c r="B22" s="11" t="s">
        <v>25</v>
      </c>
      <c r="C22" s="113">
        <v>20</v>
      </c>
      <c r="D22" s="113">
        <v>20</v>
      </c>
      <c r="E22" s="140"/>
      <c r="F22" s="113">
        <f>$D$22*Таблица!D30</f>
        <v>6.800000000000001</v>
      </c>
      <c r="G22" s="113">
        <f>$D$22*Таблица!E30</f>
        <v>0.26</v>
      </c>
      <c r="H22" s="113">
        <f>$D$22*Таблица!F30</f>
        <v>0.02</v>
      </c>
      <c r="I22" s="113">
        <f>$D$22*Таблица!G30</f>
        <v>1.6800000000000002</v>
      </c>
      <c r="J22" s="113">
        <f>$D$22*Таблица!H30</f>
        <v>10.2</v>
      </c>
      <c r="K22" s="113">
        <f>$D$22*Таблица!I30</f>
        <v>0.24</v>
      </c>
      <c r="L22" s="113">
        <f>$D$22*Таблица!J30</f>
        <v>0.011999999999999999</v>
      </c>
      <c r="M22" s="113">
        <f>$D$22*Таблица!K30</f>
        <v>0.014</v>
      </c>
      <c r="N22" s="68">
        <f>$D$22*Таблица!L30</f>
        <v>1</v>
      </c>
      <c r="O22" s="130"/>
    </row>
    <row r="23" spans="1:15" ht="30">
      <c r="A23" s="141"/>
      <c r="B23" s="11" t="s">
        <v>44</v>
      </c>
      <c r="C23" s="113">
        <v>23</v>
      </c>
      <c r="D23" s="113">
        <v>21</v>
      </c>
      <c r="E23" s="140"/>
      <c r="F23" s="113">
        <f>$D$23*Таблица!D45</f>
        <v>50.61</v>
      </c>
      <c r="G23" s="113">
        <f>$D$23*Таблица!E45</f>
        <v>3.822</v>
      </c>
      <c r="H23" s="113">
        <f>$D$23*Таблица!F45</f>
        <v>3.864</v>
      </c>
      <c r="I23" s="113">
        <f>$D$23*Таблица!G45</f>
        <v>0.147</v>
      </c>
      <c r="J23" s="113">
        <f>$D$23*Таблица!H45</f>
        <v>3.36</v>
      </c>
      <c r="K23" s="113">
        <f>$D$23*Таблица!I45</f>
        <v>0.63</v>
      </c>
      <c r="L23" s="113">
        <f>$D$23*Таблица!J45</f>
        <v>0.0147</v>
      </c>
      <c r="M23" s="113">
        <f>$D$23*Таблица!K45</f>
        <v>0.0315</v>
      </c>
      <c r="N23" s="68">
        <f>$D$23*Таблица!L45</f>
        <v>0</v>
      </c>
      <c r="O23" s="130"/>
    </row>
    <row r="24" spans="1:15" ht="15">
      <c r="A24" s="141"/>
      <c r="B24" s="11" t="s">
        <v>16</v>
      </c>
      <c r="C24" s="113">
        <v>3</v>
      </c>
      <c r="D24" s="113">
        <v>3</v>
      </c>
      <c r="E24" s="140"/>
      <c r="F24" s="113">
        <f>$D$24*Таблица!D24</f>
        <v>22.02</v>
      </c>
      <c r="G24" s="113">
        <f>$D$24*Таблица!E24</f>
        <v>0.012</v>
      </c>
      <c r="H24" s="113">
        <f>$D$24*Таблица!F24</f>
        <v>2.355</v>
      </c>
      <c r="I24" s="113">
        <f>$D$24*Таблица!G24</f>
        <v>0.015</v>
      </c>
      <c r="J24" s="113">
        <f>$D$24*Таблица!H24</f>
        <v>0.72</v>
      </c>
      <c r="K24" s="113">
        <f>$D$24*Таблица!I24</f>
        <v>0.06</v>
      </c>
      <c r="L24" s="113">
        <f>$D$24*Таблица!J24</f>
        <v>0.003</v>
      </c>
      <c r="M24" s="113">
        <f>$D$24*Таблица!K24</f>
        <v>0.003</v>
      </c>
      <c r="N24" s="68">
        <f>$D$24*Таблица!L24</f>
        <v>0</v>
      </c>
      <c r="O24" s="130"/>
    </row>
    <row r="25" spans="1:15" ht="15">
      <c r="A25" s="141"/>
      <c r="B25" s="11" t="s">
        <v>23</v>
      </c>
      <c r="C25" s="113">
        <v>4.4</v>
      </c>
      <c r="D25" s="113">
        <v>4.4</v>
      </c>
      <c r="E25" s="140"/>
      <c r="F25" s="113">
        <f>$D$25*Таблица!D26</f>
        <v>39.556000000000004</v>
      </c>
      <c r="G25" s="113">
        <f>$D$25*Таблица!E26</f>
        <v>0</v>
      </c>
      <c r="H25" s="113">
        <f>$D$25*Таблица!F26</f>
        <v>4.3956</v>
      </c>
      <c r="I25" s="113">
        <f>$D$25*Таблица!G26</f>
        <v>0</v>
      </c>
      <c r="J25" s="113">
        <f>$D$25*Таблица!H26</f>
        <v>0</v>
      </c>
      <c r="K25" s="113">
        <f>$D$25*Таблица!I26</f>
        <v>0</v>
      </c>
      <c r="L25" s="113">
        <f>$D$25*Таблица!J26</f>
        <v>0</v>
      </c>
      <c r="M25" s="113">
        <f>$D$25*Таблица!K26</f>
        <v>0</v>
      </c>
      <c r="N25" s="68">
        <f>$D$25*Таблица!L26</f>
        <v>0</v>
      </c>
      <c r="O25" s="131"/>
    </row>
    <row r="26" spans="1:15" ht="15">
      <c r="A26" s="151" t="s">
        <v>260</v>
      </c>
      <c r="B26" s="11" t="s">
        <v>42</v>
      </c>
      <c r="C26" s="113">
        <v>110</v>
      </c>
      <c r="D26" s="113">
        <v>110</v>
      </c>
      <c r="E26" s="142">
        <v>160</v>
      </c>
      <c r="F26" s="113">
        <f>$D$26*Таблица!D27</f>
        <v>29.700000000000003</v>
      </c>
      <c r="G26" s="113">
        <f>$D$26*Таблица!E27</f>
        <v>1.9799999999999998</v>
      </c>
      <c r="H26" s="113">
        <f>$D$26*Таблица!F27</f>
        <v>0.11</v>
      </c>
      <c r="I26" s="113">
        <f>$D$26*Таблица!G27</f>
        <v>5.17</v>
      </c>
      <c r="J26" s="113">
        <f>$D$26*Таблица!H27</f>
        <v>52.8</v>
      </c>
      <c r="K26" s="113">
        <f>$D$26*Таблица!I27</f>
        <v>1.1</v>
      </c>
      <c r="L26" s="113">
        <f>$D$26*Таблица!J27</f>
        <v>0.06599999999999999</v>
      </c>
      <c r="M26" s="113">
        <f>$D$26*Таблица!K27</f>
        <v>0.055</v>
      </c>
      <c r="N26" s="113">
        <f>$D$26*Таблица!L27</f>
        <v>55</v>
      </c>
      <c r="O26" s="129">
        <v>105</v>
      </c>
    </row>
    <row r="27" spans="1:15" ht="15">
      <c r="A27" s="169"/>
      <c r="B27" s="11" t="s">
        <v>36</v>
      </c>
      <c r="C27" s="113">
        <v>80</v>
      </c>
      <c r="D27" s="113">
        <v>60</v>
      </c>
      <c r="E27" s="143"/>
      <c r="F27" s="113">
        <f>$D$27*Таблица!D39</f>
        <v>130.8</v>
      </c>
      <c r="G27" s="113">
        <f>$D$27*Таблица!E39</f>
        <v>11.16</v>
      </c>
      <c r="H27" s="113">
        <f>$D$27*Таблица!F39</f>
        <v>9.6</v>
      </c>
      <c r="I27" s="113">
        <f>$D$27*Таблица!G39</f>
        <v>0</v>
      </c>
      <c r="J27" s="113">
        <f>$D$27*Таблица!H39</f>
        <v>5.3999999999999995</v>
      </c>
      <c r="K27" s="113">
        <f>$D$27*Таблица!I39</f>
        <v>1.5599999999999998</v>
      </c>
      <c r="L27" s="113">
        <f>$D$27*Таблица!J39</f>
        <v>0.36</v>
      </c>
      <c r="M27" s="113">
        <f>$D$27*Таблица!K39</f>
        <v>0.8999999999999999</v>
      </c>
      <c r="N27" s="68">
        <f>$D$27*Таблица!L39</f>
        <v>0</v>
      </c>
      <c r="O27" s="130"/>
    </row>
    <row r="28" spans="1:15" ht="15">
      <c r="A28" s="169"/>
      <c r="B28" s="11" t="s">
        <v>24</v>
      </c>
      <c r="C28" s="113">
        <v>20</v>
      </c>
      <c r="D28" s="113">
        <v>20</v>
      </c>
      <c r="E28" s="143"/>
      <c r="F28" s="113">
        <f>$D$28*Таблица!D29</f>
        <v>8.2</v>
      </c>
      <c r="G28" s="113">
        <f>$D$28*Таблица!E29</f>
        <v>0.28</v>
      </c>
      <c r="H28" s="113">
        <f>$D$28*Таблица!F29</f>
        <v>0</v>
      </c>
      <c r="I28" s="113">
        <f>$D$28*Таблица!G29</f>
        <v>1.8199999999999998</v>
      </c>
      <c r="J28" s="113">
        <f>$D$28*Таблица!H29</f>
        <v>6.2</v>
      </c>
      <c r="K28" s="113">
        <f>$D$28*Таблица!I29</f>
        <v>0.16</v>
      </c>
      <c r="L28" s="113">
        <f>$D$28*Таблица!J29</f>
        <v>0.01</v>
      </c>
      <c r="M28" s="113">
        <f>$D$28*Таблица!K29</f>
        <v>0.004</v>
      </c>
      <c r="N28" s="68">
        <f>$D$28*Таблица!L29</f>
        <v>2</v>
      </c>
      <c r="O28" s="130"/>
    </row>
    <row r="29" spans="1:15" ht="15">
      <c r="A29" s="169"/>
      <c r="B29" s="11" t="s">
        <v>25</v>
      </c>
      <c r="C29" s="113">
        <v>20</v>
      </c>
      <c r="D29" s="113">
        <v>20</v>
      </c>
      <c r="E29" s="143"/>
      <c r="F29" s="113">
        <f>$D$29*Таблица!D30</f>
        <v>6.800000000000001</v>
      </c>
      <c r="G29" s="113">
        <f>$D$29*Таблица!E30</f>
        <v>0.26</v>
      </c>
      <c r="H29" s="113">
        <f>$D$29*Таблица!F30</f>
        <v>0.02</v>
      </c>
      <c r="I29" s="113">
        <f>$D$29*Таблица!G30</f>
        <v>1.6800000000000002</v>
      </c>
      <c r="J29" s="113">
        <f>$D$29*Таблица!H30</f>
        <v>10.2</v>
      </c>
      <c r="K29" s="113">
        <f>$D$29*Таблица!I30</f>
        <v>0.24</v>
      </c>
      <c r="L29" s="113">
        <f>$D$29*Таблица!J30</f>
        <v>0.011999999999999999</v>
      </c>
      <c r="M29" s="113">
        <f>$D$29*Таблица!K30</f>
        <v>0.014</v>
      </c>
      <c r="N29" s="68">
        <f>$D$29*Таблица!L30</f>
        <v>1</v>
      </c>
      <c r="O29" s="130"/>
    </row>
    <row r="30" spans="1:15" ht="30">
      <c r="A30" s="169"/>
      <c r="B30" s="11" t="s">
        <v>147</v>
      </c>
      <c r="C30" s="113">
        <v>3</v>
      </c>
      <c r="D30" s="113">
        <v>3</v>
      </c>
      <c r="E30" s="143"/>
      <c r="F30" s="113">
        <f>$D$30*Таблица!D51</f>
        <v>2.9699999999999998</v>
      </c>
      <c r="G30" s="113">
        <f>$D$30*Таблица!E51</f>
        <v>0.14400000000000002</v>
      </c>
      <c r="H30" s="113">
        <f>$D$30*Таблица!F51</f>
        <v>0</v>
      </c>
      <c r="I30" s="113">
        <f>$D$30*Таблица!G51</f>
        <v>0.5700000000000001</v>
      </c>
      <c r="J30" s="113">
        <f>$D$30*Таблица!H51</f>
        <v>0.6000000000000001</v>
      </c>
      <c r="K30" s="113">
        <f>$D$30*Таблица!I51</f>
        <v>0.06</v>
      </c>
      <c r="L30" s="113">
        <f>$D$30*Таблица!J51</f>
        <v>0.0045000000000000005</v>
      </c>
      <c r="M30" s="113">
        <f>$D$30*Таблица!K51</f>
        <v>0.51</v>
      </c>
      <c r="N30" s="68">
        <f>$D$30*Таблица!L51</f>
        <v>0.78</v>
      </c>
      <c r="O30" s="130"/>
    </row>
    <row r="31" spans="1:15" ht="15">
      <c r="A31" s="169"/>
      <c r="B31" s="11" t="s">
        <v>16</v>
      </c>
      <c r="C31" s="113">
        <v>3</v>
      </c>
      <c r="D31" s="113">
        <v>3</v>
      </c>
      <c r="E31" s="143"/>
      <c r="F31" s="113">
        <f>$D$31*Таблица!D24</f>
        <v>22.02</v>
      </c>
      <c r="G31" s="113">
        <f>$D$31*Таблица!E24</f>
        <v>0.012</v>
      </c>
      <c r="H31" s="113">
        <f>$D$31*Таблица!F24</f>
        <v>2.355</v>
      </c>
      <c r="I31" s="113">
        <f>$D$31*Таблица!G24</f>
        <v>0.015</v>
      </c>
      <c r="J31" s="113">
        <f>$D$31*Таблица!H24</f>
        <v>0.72</v>
      </c>
      <c r="K31" s="113">
        <f>$D$31*Таблица!I24</f>
        <v>0.06</v>
      </c>
      <c r="L31" s="113">
        <f>$D$31*Таблица!J24</f>
        <v>0.003</v>
      </c>
      <c r="M31" s="113">
        <f>$D$31*Таблица!K24</f>
        <v>0.003</v>
      </c>
      <c r="N31" s="68">
        <f>$D$31*Таблица!L24</f>
        <v>0</v>
      </c>
      <c r="O31" s="130"/>
    </row>
    <row r="32" spans="1:15" ht="15">
      <c r="A32" s="152"/>
      <c r="B32" s="11" t="s">
        <v>23</v>
      </c>
      <c r="C32" s="113">
        <v>4.4</v>
      </c>
      <c r="D32" s="113">
        <v>4.4</v>
      </c>
      <c r="E32" s="144"/>
      <c r="F32" s="113">
        <f>$D$32*Таблица!D26</f>
        <v>39.556000000000004</v>
      </c>
      <c r="G32" s="113">
        <f>$D$32*Таблица!E26</f>
        <v>0</v>
      </c>
      <c r="H32" s="113">
        <f>$D$32*Таблица!F26</f>
        <v>4.3956</v>
      </c>
      <c r="I32" s="113">
        <f>$D$32*Таблица!G26</f>
        <v>0</v>
      </c>
      <c r="J32" s="113">
        <f>$D$32*Таблица!H26</f>
        <v>0</v>
      </c>
      <c r="K32" s="113">
        <f>$D$32*Таблица!I26</f>
        <v>0</v>
      </c>
      <c r="L32" s="113">
        <f>$D$32*Таблица!J26</f>
        <v>0</v>
      </c>
      <c r="M32" s="113">
        <f>$D$32*Таблица!K26</f>
        <v>0</v>
      </c>
      <c r="N32" s="68">
        <f>$D$32*Таблица!L26</f>
        <v>0</v>
      </c>
      <c r="O32" s="131"/>
    </row>
    <row r="33" spans="1:15" ht="30">
      <c r="A33" s="141" t="s">
        <v>28</v>
      </c>
      <c r="B33" s="11" t="s">
        <v>29</v>
      </c>
      <c r="C33" s="113">
        <v>44</v>
      </c>
      <c r="D33" s="113">
        <v>44</v>
      </c>
      <c r="E33" s="113">
        <v>44</v>
      </c>
      <c r="F33" s="113">
        <f>$D$33*Таблица!D2</f>
        <v>115.28</v>
      </c>
      <c r="G33" s="113">
        <f>$D$33*Таблица!E2</f>
        <v>3.388</v>
      </c>
      <c r="H33" s="113">
        <f>$D$33*Таблица!F2</f>
        <v>1.3199999999999998</v>
      </c>
      <c r="I33" s="113">
        <f>$D$33*Таблица!G2</f>
        <v>21.912</v>
      </c>
      <c r="J33" s="113">
        <f>$D$33*Таблица!H2</f>
        <v>8.8</v>
      </c>
      <c r="K33" s="113">
        <f>$D$33*Таблица!I2</f>
        <v>0.39599999999999996</v>
      </c>
      <c r="L33" s="113">
        <f>$D$33*Таблица!J2</f>
        <v>0.048400000000000006</v>
      </c>
      <c r="M33" s="113">
        <f>$D$33*Таблица!K2</f>
        <v>0.0352</v>
      </c>
      <c r="N33" s="68">
        <f>$D$33*Таблица!L2</f>
        <v>0</v>
      </c>
      <c r="O33" s="11"/>
    </row>
    <row r="34" spans="1:15" ht="30">
      <c r="A34" s="141"/>
      <c r="B34" s="11" t="s">
        <v>30</v>
      </c>
      <c r="C34" s="113">
        <v>40</v>
      </c>
      <c r="D34" s="113">
        <v>40</v>
      </c>
      <c r="E34" s="113">
        <v>40</v>
      </c>
      <c r="F34" s="113">
        <f>$D$34*Таблица!D3</f>
        <v>72.4</v>
      </c>
      <c r="G34" s="113">
        <f>$D$34*Таблица!E3</f>
        <v>2.64</v>
      </c>
      <c r="H34" s="113">
        <f>$D$34*Таблица!F3</f>
        <v>0.48</v>
      </c>
      <c r="I34" s="113">
        <f>$D$34*Таблица!G3</f>
        <v>13.680000000000001</v>
      </c>
      <c r="J34" s="113">
        <f>$D$34*Таблица!H3</f>
        <v>0.8400000000000001</v>
      </c>
      <c r="K34" s="113">
        <f>$D$34*Таблица!I3</f>
        <v>0.8</v>
      </c>
      <c r="L34" s="113">
        <f>$D$34*Таблица!J3</f>
        <v>0.032</v>
      </c>
      <c r="M34" s="113">
        <f>$D$34*Таблица!K3</f>
        <v>0.02</v>
      </c>
      <c r="N34" s="68">
        <f>$D$34*Таблица!L3</f>
        <v>0</v>
      </c>
      <c r="O34" s="11"/>
    </row>
    <row r="35" spans="1:15" ht="15">
      <c r="A35" s="141" t="s">
        <v>224</v>
      </c>
      <c r="B35" s="11" t="s">
        <v>137</v>
      </c>
      <c r="C35" s="113">
        <v>18</v>
      </c>
      <c r="D35" s="113">
        <v>18</v>
      </c>
      <c r="E35" s="140">
        <v>200</v>
      </c>
      <c r="F35" s="113">
        <f>$D$35*Таблица!D58</f>
        <v>42.839999999999996</v>
      </c>
      <c r="G35" s="113">
        <f>$D$35*Таблица!E58</f>
        <v>0.558</v>
      </c>
      <c r="H35" s="113">
        <f>$D$35*Таблица!F58</f>
        <v>0</v>
      </c>
      <c r="I35" s="113">
        <f>$D$35*Таблица!G58</f>
        <v>12.419999999999998</v>
      </c>
      <c r="J35" s="113">
        <f>$D$35*Таблица!H58</f>
        <v>14.4</v>
      </c>
      <c r="K35" s="113">
        <f>$D$35*Таблица!I58</f>
        <v>1.08</v>
      </c>
      <c r="L35" s="113">
        <f>$D$35*Таблица!J58</f>
        <v>0</v>
      </c>
      <c r="M35" s="113">
        <f>$D$35*Таблица!K58</f>
        <v>0</v>
      </c>
      <c r="N35" s="68">
        <f>$D$35*Таблица!L58</f>
        <v>0.010799999999999999</v>
      </c>
      <c r="O35" s="127">
        <v>268</v>
      </c>
    </row>
    <row r="36" spans="1:15" ht="15">
      <c r="A36" s="141"/>
      <c r="B36" s="11" t="s">
        <v>17</v>
      </c>
      <c r="C36" s="113">
        <v>10</v>
      </c>
      <c r="D36" s="113">
        <v>10</v>
      </c>
      <c r="E36" s="140"/>
      <c r="F36" s="113">
        <f>$D$36*Таблица!D15</f>
        <v>37.9</v>
      </c>
      <c r="G36" s="113">
        <f>$D$36*Таблица!E15</f>
        <v>0</v>
      </c>
      <c r="H36" s="113">
        <f>$D$36*Таблица!F15</f>
        <v>0</v>
      </c>
      <c r="I36" s="113">
        <f>$D$36*Таблица!G15</f>
        <v>9.98</v>
      </c>
      <c r="J36" s="113">
        <f>$D$36*Таблица!H15</f>
        <v>0.2</v>
      </c>
      <c r="K36" s="113">
        <f>$D$36*Таблица!I15</f>
        <v>0.3</v>
      </c>
      <c r="L36" s="113">
        <f>$D$36*Таблица!J15</f>
        <v>0</v>
      </c>
      <c r="M36" s="113">
        <f>$D$36*Таблица!K15</f>
        <v>0</v>
      </c>
      <c r="N36" s="68">
        <f>$D$36*Таблица!L15</f>
        <v>0</v>
      </c>
      <c r="O36" s="128"/>
    </row>
    <row r="37" spans="1:15" s="79" customFormat="1" ht="14.25">
      <c r="A37" s="69" t="s">
        <v>37</v>
      </c>
      <c r="B37" s="62"/>
      <c r="C37" s="70"/>
      <c r="D37" s="70"/>
      <c r="E37" s="64">
        <f>SUM(E18:E36)</f>
        <v>704</v>
      </c>
      <c r="F37" s="71">
        <f>SUM(F18:F36)</f>
        <v>736.492</v>
      </c>
      <c r="G37" s="71">
        <f aca="true" t="shared" si="2" ref="G37:N37">SUM(G18:G36)</f>
        <v>29.336000000000006</v>
      </c>
      <c r="H37" s="71">
        <f t="shared" si="2"/>
        <v>29.3672</v>
      </c>
      <c r="I37" s="71">
        <f t="shared" si="2"/>
        <v>91.52300000000001</v>
      </c>
      <c r="J37" s="71">
        <f t="shared" si="2"/>
        <v>157.20000000000002</v>
      </c>
      <c r="K37" s="71">
        <f t="shared" si="2"/>
        <v>8.856</v>
      </c>
      <c r="L37" s="71">
        <f t="shared" si="2"/>
        <v>0.7796</v>
      </c>
      <c r="M37" s="71">
        <f t="shared" si="2"/>
        <v>1.6822999999999997</v>
      </c>
      <c r="N37" s="71">
        <f t="shared" si="2"/>
        <v>74.7908</v>
      </c>
      <c r="O37" s="62"/>
    </row>
    <row r="38" spans="1:15" ht="15">
      <c r="A38" s="65" t="s">
        <v>32</v>
      </c>
      <c r="B38" s="63"/>
      <c r="C38" s="63"/>
      <c r="D38" s="63"/>
      <c r="E38" s="63"/>
      <c r="F38" s="63"/>
      <c r="G38" s="63"/>
      <c r="H38" s="63"/>
      <c r="I38" s="66"/>
      <c r="J38" s="63"/>
      <c r="K38" s="63"/>
      <c r="L38" s="63"/>
      <c r="M38" s="63"/>
      <c r="N38" s="63"/>
      <c r="O38" s="67"/>
    </row>
    <row r="39" spans="1:15" ht="15" customHeight="1">
      <c r="A39" s="141" t="s">
        <v>70</v>
      </c>
      <c r="B39" s="12" t="s">
        <v>15</v>
      </c>
      <c r="C39" s="113">
        <v>12</v>
      </c>
      <c r="D39" s="113">
        <v>12</v>
      </c>
      <c r="E39" s="140">
        <v>200</v>
      </c>
      <c r="F39" s="113">
        <f>$D$39*Таблица!D8</f>
        <v>39.599999999999994</v>
      </c>
      <c r="G39" s="113">
        <f>$D$39*Таблица!E8</f>
        <v>0.8400000000000001</v>
      </c>
      <c r="H39" s="113">
        <f>$D$39*Таблица!F8</f>
        <v>0.12</v>
      </c>
      <c r="I39" s="113">
        <f>$D$39*Таблица!G8</f>
        <v>8.568</v>
      </c>
      <c r="J39" s="113">
        <f>$D$39*Таблица!H8</f>
        <v>2.88</v>
      </c>
      <c r="K39" s="113">
        <f>$D$39*Таблица!I8</f>
        <v>0.21599999999999997</v>
      </c>
      <c r="L39" s="113">
        <f>$D$39*Таблица!J8</f>
        <v>0.009600000000000001</v>
      </c>
      <c r="M39" s="113">
        <f>$D$39*Таблица!K8</f>
        <v>0.0048000000000000004</v>
      </c>
      <c r="N39" s="113">
        <f>$D$39*Таблица!L8</f>
        <v>0</v>
      </c>
      <c r="O39" s="127">
        <v>183</v>
      </c>
    </row>
    <row r="40" spans="1:15" ht="15">
      <c r="A40" s="141"/>
      <c r="B40" s="12" t="s">
        <v>22</v>
      </c>
      <c r="C40" s="113">
        <v>12</v>
      </c>
      <c r="D40" s="113">
        <v>12</v>
      </c>
      <c r="E40" s="140"/>
      <c r="F40" s="113">
        <f>$D$40*Таблица!D9</f>
        <v>41.76</v>
      </c>
      <c r="G40" s="113">
        <f>$D$40*Таблица!E9</f>
        <v>1.3800000000000001</v>
      </c>
      <c r="H40" s="113">
        <f>$D$40*Таблица!F9</f>
        <v>0.396</v>
      </c>
      <c r="I40" s="113">
        <f>$D$40*Таблица!G9</f>
        <v>7.98</v>
      </c>
      <c r="J40" s="113">
        <f>$D$40*Таблица!H9</f>
        <v>3.24</v>
      </c>
      <c r="K40" s="113">
        <f>$D$40*Таблица!I9</f>
        <v>0.8400000000000001</v>
      </c>
      <c r="L40" s="113">
        <f>$D$40*Таблица!J9</f>
        <v>0.0744</v>
      </c>
      <c r="M40" s="113">
        <f>$D$40*Таблица!K9</f>
        <v>0.0048000000000000004</v>
      </c>
      <c r="N40" s="113">
        <f>$D$40*Таблица!L9</f>
        <v>0</v>
      </c>
      <c r="O40" s="133"/>
    </row>
    <row r="41" spans="1:15" ht="15">
      <c r="A41" s="141"/>
      <c r="B41" s="12" t="s">
        <v>18</v>
      </c>
      <c r="C41" s="113">
        <v>150</v>
      </c>
      <c r="D41" s="113">
        <v>150</v>
      </c>
      <c r="E41" s="140"/>
      <c r="F41" s="113">
        <f>$D$41*Таблица!D19</f>
        <v>78</v>
      </c>
      <c r="G41" s="113">
        <f>$D$41*Таблица!E19</f>
        <v>4.2</v>
      </c>
      <c r="H41" s="113">
        <f>$D$41*Таблица!F19</f>
        <v>3.75</v>
      </c>
      <c r="I41" s="113">
        <f>$D$41*Таблица!G19</f>
        <v>7.05</v>
      </c>
      <c r="J41" s="113">
        <f>$D$41*Таблица!H19</f>
        <v>181.5</v>
      </c>
      <c r="K41" s="113">
        <f>$D$41*Таблица!I19</f>
        <v>0.15</v>
      </c>
      <c r="L41" s="113">
        <f>$D$41*Таблица!J19</f>
        <v>0.045</v>
      </c>
      <c r="M41" s="113">
        <f>$D$41*Таблица!K19</f>
        <v>0.19499999999999998</v>
      </c>
      <c r="N41" s="113">
        <f>$D$41*Таблица!L19</f>
        <v>0.15</v>
      </c>
      <c r="O41" s="133"/>
    </row>
    <row r="42" spans="1:15" ht="15">
      <c r="A42" s="141"/>
      <c r="B42" s="12" t="s">
        <v>17</v>
      </c>
      <c r="C42" s="113">
        <v>7.6</v>
      </c>
      <c r="D42" s="113">
        <v>7.6</v>
      </c>
      <c r="E42" s="140"/>
      <c r="F42" s="113">
        <f>$D$42*Таблица!D15</f>
        <v>28.804</v>
      </c>
      <c r="G42" s="113">
        <f>$D$42*Таблица!E15</f>
        <v>0</v>
      </c>
      <c r="H42" s="113">
        <f>$D$42*Таблица!F15</f>
        <v>0</v>
      </c>
      <c r="I42" s="113">
        <f>$D$42*Таблица!G15</f>
        <v>7.5847999999999995</v>
      </c>
      <c r="J42" s="113">
        <f>$D$42*Таблица!H15</f>
        <v>0.152</v>
      </c>
      <c r="K42" s="113">
        <f>$D$42*Таблица!I15</f>
        <v>0.22799999999999998</v>
      </c>
      <c r="L42" s="113">
        <f>$D$42*Таблица!J15</f>
        <v>0</v>
      </c>
      <c r="M42" s="113">
        <f>$D$42*Таблица!K15</f>
        <v>0</v>
      </c>
      <c r="N42" s="113">
        <f>$D$42*Таблица!L15</f>
        <v>0</v>
      </c>
      <c r="O42" s="133"/>
    </row>
    <row r="43" spans="1:15" ht="15">
      <c r="A43" s="141"/>
      <c r="B43" s="12" t="s">
        <v>16</v>
      </c>
      <c r="C43" s="113">
        <v>2</v>
      </c>
      <c r="D43" s="113">
        <v>2</v>
      </c>
      <c r="E43" s="140"/>
      <c r="F43" s="113">
        <f>$D$43*Таблица!D24</f>
        <v>14.68</v>
      </c>
      <c r="G43" s="113">
        <f>$D$43*Таблица!E24</f>
        <v>0.008</v>
      </c>
      <c r="H43" s="113">
        <f>$D$43*Таблица!F24</f>
        <v>1.57</v>
      </c>
      <c r="I43" s="113">
        <f>$D$43*Таблица!G24</f>
        <v>0.01</v>
      </c>
      <c r="J43" s="113">
        <f>$D$43*Таблица!H24</f>
        <v>0.48</v>
      </c>
      <c r="K43" s="113">
        <f>$D$43*Таблица!I24</f>
        <v>0.04</v>
      </c>
      <c r="L43" s="113">
        <f>$D$43*Таблица!J24</f>
        <v>0.002</v>
      </c>
      <c r="M43" s="113">
        <f>$D$43*Таблица!K24</f>
        <v>0.002</v>
      </c>
      <c r="N43" s="113">
        <f>$D$43*Таблица!L24</f>
        <v>0</v>
      </c>
      <c r="O43" s="128"/>
    </row>
    <row r="44" spans="1:15" ht="30">
      <c r="A44" s="81" t="s">
        <v>28</v>
      </c>
      <c r="B44" s="11" t="s">
        <v>29</v>
      </c>
      <c r="C44" s="113">
        <v>10</v>
      </c>
      <c r="D44" s="113">
        <v>10</v>
      </c>
      <c r="E44" s="114">
        <v>10</v>
      </c>
      <c r="F44" s="113">
        <f>$D$44*Таблица!D2</f>
        <v>26.200000000000003</v>
      </c>
      <c r="G44" s="113">
        <f>$D$44*Таблица!E2</f>
        <v>0.77</v>
      </c>
      <c r="H44" s="113">
        <f>$D$44*Таблица!F2</f>
        <v>0.3</v>
      </c>
      <c r="I44" s="113">
        <f>$D$44*Таблица!G2</f>
        <v>4.98</v>
      </c>
      <c r="J44" s="113">
        <f>$D$44*Таблица!H2</f>
        <v>2</v>
      </c>
      <c r="K44" s="113">
        <f>$D$44*Таблица!I2</f>
        <v>0.09</v>
      </c>
      <c r="L44" s="113">
        <f>$D$44*Таблица!J2</f>
        <v>0.011000000000000001</v>
      </c>
      <c r="M44" s="113">
        <f>$D$44*Таблица!K2</f>
        <v>0.008</v>
      </c>
      <c r="N44" s="113">
        <f>$D$44*Таблица!L2</f>
        <v>0</v>
      </c>
      <c r="O44" s="170"/>
    </row>
    <row r="45" spans="1:15" ht="15">
      <c r="A45" s="141" t="s">
        <v>34</v>
      </c>
      <c r="B45" s="11" t="s">
        <v>35</v>
      </c>
      <c r="C45" s="113">
        <v>0.5</v>
      </c>
      <c r="D45" s="113">
        <v>0.5</v>
      </c>
      <c r="E45" s="140">
        <v>200</v>
      </c>
      <c r="F45" s="113">
        <f>Таблица!D60*2.5</f>
        <v>0.5</v>
      </c>
      <c r="G45" s="113">
        <f>Таблица!E60*2.5</f>
        <v>0.1</v>
      </c>
      <c r="H45" s="113">
        <f>Таблица!F60*2.5</f>
        <v>0</v>
      </c>
      <c r="I45" s="113">
        <f>Таблица!G60*2.5</f>
        <v>0.3</v>
      </c>
      <c r="J45" s="113">
        <f>Таблица!H60*2.5</f>
        <v>12.375</v>
      </c>
      <c r="K45" s="113">
        <f>Таблица!I60*2.5</f>
        <v>0</v>
      </c>
      <c r="L45" s="113">
        <f>Таблица!J60*2.5</f>
        <v>0.00175</v>
      </c>
      <c r="M45" s="113">
        <f>Таблица!K60*2.5</f>
        <v>0.0025</v>
      </c>
      <c r="N45" s="68">
        <f>Таблица!L60*2.5</f>
        <v>0</v>
      </c>
      <c r="O45" s="127">
        <v>258</v>
      </c>
    </row>
    <row r="46" spans="1:15" ht="15">
      <c r="A46" s="141"/>
      <c r="B46" s="11" t="s">
        <v>17</v>
      </c>
      <c r="C46" s="113">
        <v>10</v>
      </c>
      <c r="D46" s="113">
        <v>10</v>
      </c>
      <c r="E46" s="140"/>
      <c r="F46" s="113">
        <f>$D$46*Таблица!D15</f>
        <v>37.9</v>
      </c>
      <c r="G46" s="113">
        <f>$D$46*Таблица!E15</f>
        <v>0</v>
      </c>
      <c r="H46" s="113">
        <f>$D$46*Таблица!F15</f>
        <v>0</v>
      </c>
      <c r="I46" s="113">
        <f>$D$46*Таблица!G15</f>
        <v>9.98</v>
      </c>
      <c r="J46" s="113">
        <f>$D$46*Таблица!H15</f>
        <v>0.2</v>
      </c>
      <c r="K46" s="113">
        <f>$D$46*Таблица!I15</f>
        <v>0.3</v>
      </c>
      <c r="L46" s="113">
        <f>$D$46*Таблица!J15</f>
        <v>0</v>
      </c>
      <c r="M46" s="113">
        <f>$D$46*Таблица!K15</f>
        <v>0</v>
      </c>
      <c r="N46" s="68">
        <f>$D$46*Таблица!L15</f>
        <v>0</v>
      </c>
      <c r="O46" s="128"/>
    </row>
    <row r="47" spans="1:15" ht="15">
      <c r="A47" s="115" t="s">
        <v>236</v>
      </c>
      <c r="B47" s="11" t="s">
        <v>237</v>
      </c>
      <c r="C47" s="113">
        <v>182</v>
      </c>
      <c r="D47" s="113">
        <v>160</v>
      </c>
      <c r="E47" s="114">
        <v>182</v>
      </c>
      <c r="F47" s="113">
        <f>$D$47*Таблица!D35</f>
        <v>72</v>
      </c>
      <c r="G47" s="113">
        <f>$D$47*Таблица!E35</f>
        <v>0.64</v>
      </c>
      <c r="H47" s="113">
        <f>$D$47*Таблица!F35</f>
        <v>0.64</v>
      </c>
      <c r="I47" s="113">
        <f>$D$47*Таблица!G35</f>
        <v>15.68</v>
      </c>
      <c r="J47" s="113">
        <f>$D$47*Таблица!H35</f>
        <v>25.6</v>
      </c>
      <c r="K47" s="113">
        <f>$D$47*Таблица!I35</f>
        <v>3.5199999999999996</v>
      </c>
      <c r="L47" s="113">
        <f>$D$47*Таблица!J35</f>
        <v>0.016</v>
      </c>
      <c r="M47" s="113">
        <f>$D$47*Таблица!K35</f>
        <v>0.047999999999999994</v>
      </c>
      <c r="N47" s="113">
        <f>$D$47*Таблица!L35</f>
        <v>2.08</v>
      </c>
      <c r="O47" s="117"/>
    </row>
    <row r="48" spans="1:15" s="79" customFormat="1" ht="14.25">
      <c r="A48" s="69" t="s">
        <v>37</v>
      </c>
      <c r="B48" s="62"/>
      <c r="C48" s="70"/>
      <c r="D48" s="70"/>
      <c r="E48" s="64">
        <f>SUM(E39:E47)</f>
        <v>592</v>
      </c>
      <c r="F48" s="71">
        <f>SUM(F39:F47)</f>
        <v>339.44399999999996</v>
      </c>
      <c r="G48" s="71">
        <f aca="true" t="shared" si="3" ref="G48:N48">SUM(G39:G47)</f>
        <v>7.938</v>
      </c>
      <c r="H48" s="71">
        <f t="shared" si="3"/>
        <v>6.776</v>
      </c>
      <c r="I48" s="71">
        <f t="shared" si="3"/>
        <v>62.132799999999996</v>
      </c>
      <c r="J48" s="71">
        <f t="shared" si="3"/>
        <v>228.42699999999996</v>
      </c>
      <c r="K48" s="71">
        <f t="shared" si="3"/>
        <v>5.3839999999999995</v>
      </c>
      <c r="L48" s="71">
        <f t="shared" si="3"/>
        <v>0.15975</v>
      </c>
      <c r="M48" s="71">
        <f t="shared" si="3"/>
        <v>0.2651</v>
      </c>
      <c r="N48" s="71">
        <f t="shared" si="3"/>
        <v>2.23</v>
      </c>
      <c r="O48" s="62"/>
    </row>
    <row r="49" spans="1:15" s="79" customFormat="1" ht="14.25">
      <c r="A49" s="69" t="s">
        <v>136</v>
      </c>
      <c r="B49" s="62"/>
      <c r="C49" s="70"/>
      <c r="D49" s="70"/>
      <c r="E49" s="64">
        <f>E13+E16+E37+E48</f>
        <v>1827</v>
      </c>
      <c r="F49" s="71">
        <f aca="true" t="shared" si="4" ref="F49:N49">F48+F37+F16+F13</f>
        <v>1446.998</v>
      </c>
      <c r="G49" s="71">
        <f t="shared" si="4"/>
        <v>48.92720000000001</v>
      </c>
      <c r="H49" s="71">
        <f t="shared" si="4"/>
        <v>50.8782</v>
      </c>
      <c r="I49" s="71">
        <f t="shared" si="4"/>
        <v>200.4658</v>
      </c>
      <c r="J49" s="71">
        <f t="shared" si="4"/>
        <v>786.4639999999999</v>
      </c>
      <c r="K49" s="71">
        <f t="shared" si="4"/>
        <v>16.551099999999998</v>
      </c>
      <c r="L49" s="71">
        <f t="shared" si="4"/>
        <v>1.07579</v>
      </c>
      <c r="M49" s="71">
        <f t="shared" si="4"/>
        <v>2.2449999999999997</v>
      </c>
      <c r="N49" s="72">
        <f t="shared" si="4"/>
        <v>77.34840000000001</v>
      </c>
      <c r="O49" s="62"/>
    </row>
  </sheetData>
  <sheetProtection password="CF16" sheet="1"/>
  <mergeCells count="35">
    <mergeCell ref="A33:A34"/>
    <mergeCell ref="C3:C4"/>
    <mergeCell ref="D3:D4"/>
    <mergeCell ref="E3:E4"/>
    <mergeCell ref="A6:A8"/>
    <mergeCell ref="E6:E8"/>
    <mergeCell ref="A9:A10"/>
    <mergeCell ref="E9:E10"/>
    <mergeCell ref="A19:A25"/>
    <mergeCell ref="B1:O1"/>
    <mergeCell ref="A3:A4"/>
    <mergeCell ref="B3:B4"/>
    <mergeCell ref="A45:A46"/>
    <mergeCell ref="E45:E46"/>
    <mergeCell ref="A11:A12"/>
    <mergeCell ref="E11:E12"/>
    <mergeCell ref="A39:A43"/>
    <mergeCell ref="E39:E43"/>
    <mergeCell ref="E35:E36"/>
    <mergeCell ref="F3:F4"/>
    <mergeCell ref="G3:I3"/>
    <mergeCell ref="J3:N3"/>
    <mergeCell ref="O3:O4"/>
    <mergeCell ref="O6:O8"/>
    <mergeCell ref="O9:O10"/>
    <mergeCell ref="O45:O46"/>
    <mergeCell ref="O11:O12"/>
    <mergeCell ref="O19:O25"/>
    <mergeCell ref="O35:O36"/>
    <mergeCell ref="O26:O32"/>
    <mergeCell ref="A35:A36"/>
    <mergeCell ref="A26:A32"/>
    <mergeCell ref="E26:E32"/>
    <mergeCell ref="O39:O43"/>
    <mergeCell ref="E19:E25"/>
  </mergeCells>
  <hyperlinks>
    <hyperlink ref="O6:O8" r:id="rId1" display="Тех. карты док\199.doc"/>
    <hyperlink ref="O9:O10" r:id="rId2" display="Тех. карты док\1.doc"/>
    <hyperlink ref="O35:O36" r:id="rId3" display="Тех. карты док\268.doc"/>
    <hyperlink ref="O45:O46" r:id="rId4" display="Тех. карты док\258.doc"/>
    <hyperlink ref="O11:O12" r:id="rId5" display="Тех. карты док\432 б.docx"/>
    <hyperlink ref="O19:O25" r:id="rId6" display="29\2"/>
    <hyperlink ref="O39:O43" r:id="rId7" display="183.doc"/>
    <hyperlink ref="O18" r:id="rId8" display="Тех. карты док\14.docx"/>
    <hyperlink ref="O26:O32" r:id="rId9" display="Тех. карты док\105 б.docx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4" r:id="rId1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0"/>
  <sheetViews>
    <sheetView zoomScalePageLayoutView="0" workbookViewId="0" topLeftCell="A1">
      <pane xSplit="1" ySplit="4" topLeftCell="B3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O16384"/>
    </sheetView>
  </sheetViews>
  <sheetFormatPr defaultColWidth="9.140625" defaultRowHeight="15"/>
  <cols>
    <col min="1" max="1" width="16.00390625" style="82" customWidth="1"/>
    <col min="2" max="2" width="11.28125" style="73" customWidth="1"/>
    <col min="3" max="4" width="9.140625" style="74" customWidth="1"/>
    <col min="5" max="5" width="9.28125" style="75" customWidth="1"/>
    <col min="6" max="8" width="9.140625" style="74" customWidth="1"/>
    <col min="9" max="9" width="10.00390625" style="74" customWidth="1"/>
    <col min="10" max="14" width="9.140625" style="74" customWidth="1"/>
    <col min="15" max="15" width="10.7109375" style="73" customWidth="1"/>
    <col min="16" max="16384" width="9.140625" style="73" customWidth="1"/>
  </cols>
  <sheetData>
    <row r="1" spans="1:15" ht="15" customHeight="1">
      <c r="A1" s="124" t="s">
        <v>64</v>
      </c>
      <c r="B1" s="147" t="s">
        <v>150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ht="15">
      <c r="A2" s="74"/>
    </row>
    <row r="3" spans="1:15" ht="28.5" customHeight="1">
      <c r="A3" s="126" t="s">
        <v>1</v>
      </c>
      <c r="B3" s="126" t="s">
        <v>2</v>
      </c>
      <c r="C3" s="126" t="s">
        <v>3</v>
      </c>
      <c r="D3" s="126" t="s">
        <v>4</v>
      </c>
      <c r="E3" s="126" t="str">
        <f>'4 день'!E3:E4</f>
        <v>Выход блюда</v>
      </c>
      <c r="F3" s="126" t="str">
        <f>'4 день'!F3:F4</f>
        <v>Энергетическая ценность (Ккал)</v>
      </c>
      <c r="G3" s="126" t="str">
        <f>'4 день'!G3:I3</f>
        <v>Пищевые вещества (г)</v>
      </c>
      <c r="H3" s="126"/>
      <c r="I3" s="126"/>
      <c r="J3" s="126" t="str">
        <f>'4 день'!J3:N3</f>
        <v>Минеральные вещества и витамины</v>
      </c>
      <c r="K3" s="126"/>
      <c r="L3" s="126"/>
      <c r="M3" s="126"/>
      <c r="N3" s="126"/>
      <c r="O3" s="126" t="str">
        <f>'4 день'!O3:O4</f>
        <v>№ рецептуры</v>
      </c>
    </row>
    <row r="4" spans="1:15" ht="33.75" customHeight="1">
      <c r="A4" s="126"/>
      <c r="B4" s="126"/>
      <c r="C4" s="126"/>
      <c r="D4" s="126"/>
      <c r="E4" s="126"/>
      <c r="F4" s="126"/>
      <c r="G4" s="113" t="s">
        <v>11</v>
      </c>
      <c r="H4" s="113" t="s">
        <v>12</v>
      </c>
      <c r="I4" s="113" t="s">
        <v>13</v>
      </c>
      <c r="J4" s="113" t="s">
        <v>5</v>
      </c>
      <c r="K4" s="113" t="s">
        <v>6</v>
      </c>
      <c r="L4" s="113" t="s">
        <v>7</v>
      </c>
      <c r="M4" s="113" t="s">
        <v>8</v>
      </c>
      <c r="N4" s="113" t="s">
        <v>9</v>
      </c>
      <c r="O4" s="126"/>
    </row>
    <row r="5" spans="1:15" ht="15">
      <c r="A5" s="76" t="s">
        <v>14</v>
      </c>
      <c r="B5" s="77"/>
      <c r="C5" s="77"/>
      <c r="D5" s="77"/>
      <c r="E5" s="77"/>
      <c r="F5" s="77"/>
      <c r="G5" s="77"/>
      <c r="H5" s="77"/>
      <c r="I5" s="78"/>
      <c r="J5" s="77"/>
      <c r="K5" s="77"/>
      <c r="L5" s="77"/>
      <c r="M5" s="77"/>
      <c r="N5" s="77"/>
      <c r="O5" s="67"/>
    </row>
    <row r="6" spans="1:15" ht="15" customHeight="1">
      <c r="A6" s="141" t="s">
        <v>174</v>
      </c>
      <c r="B6" s="11" t="s">
        <v>15</v>
      </c>
      <c r="C6" s="113">
        <v>25</v>
      </c>
      <c r="D6" s="113">
        <v>25</v>
      </c>
      <c r="E6" s="140">
        <v>200</v>
      </c>
      <c r="F6" s="113">
        <f>$D$6*Таблица!D8</f>
        <v>82.5</v>
      </c>
      <c r="G6" s="113">
        <f>$D$6*Таблица!E8</f>
        <v>1.7500000000000002</v>
      </c>
      <c r="H6" s="113">
        <f>$D$6*Таблица!F8</f>
        <v>0.25</v>
      </c>
      <c r="I6" s="113">
        <f>$D$6*Таблица!G8</f>
        <v>17.849999999999998</v>
      </c>
      <c r="J6" s="113">
        <f>$D$6*Таблица!H8</f>
        <v>6</v>
      </c>
      <c r="K6" s="113">
        <f>$D$6*Таблица!I8</f>
        <v>0.44999999999999996</v>
      </c>
      <c r="L6" s="113">
        <f>$D$6*Таблица!J8</f>
        <v>0.02</v>
      </c>
      <c r="M6" s="113">
        <f>$D$6*Таблица!K8</f>
        <v>0.01</v>
      </c>
      <c r="N6" s="113">
        <f>$D$6*Таблица!L8</f>
        <v>0</v>
      </c>
      <c r="O6" s="129">
        <v>180</v>
      </c>
    </row>
    <row r="7" spans="1:15" ht="15">
      <c r="A7" s="141"/>
      <c r="B7" s="11" t="s">
        <v>18</v>
      </c>
      <c r="C7" s="113">
        <v>150</v>
      </c>
      <c r="D7" s="113">
        <v>150</v>
      </c>
      <c r="E7" s="140"/>
      <c r="F7" s="113">
        <f>$D$7*Таблица!D19</f>
        <v>78</v>
      </c>
      <c r="G7" s="113">
        <f>$D$7*Таблица!E19</f>
        <v>4.2</v>
      </c>
      <c r="H7" s="113">
        <f>$D$7*Таблица!F19</f>
        <v>3.75</v>
      </c>
      <c r="I7" s="113">
        <f>$D$7*Таблица!G19</f>
        <v>7.05</v>
      </c>
      <c r="J7" s="113">
        <f>$D$7*Таблица!H19</f>
        <v>181.5</v>
      </c>
      <c r="K7" s="113">
        <f>$D$7*Таблица!I19</f>
        <v>0.15</v>
      </c>
      <c r="L7" s="113">
        <f>$D$7*Таблица!J19</f>
        <v>0.045</v>
      </c>
      <c r="M7" s="113">
        <f>$D$7*Таблица!K19</f>
        <v>0.19499999999999998</v>
      </c>
      <c r="N7" s="68">
        <f>$D$7*Таблица!L19</f>
        <v>0.15</v>
      </c>
      <c r="O7" s="130"/>
    </row>
    <row r="8" spans="1:15" ht="15">
      <c r="A8" s="141"/>
      <c r="B8" s="11" t="s">
        <v>16</v>
      </c>
      <c r="C8" s="113">
        <v>4</v>
      </c>
      <c r="D8" s="113">
        <v>4</v>
      </c>
      <c r="E8" s="140"/>
      <c r="F8" s="113">
        <f>$D$8*Таблица!D24</f>
        <v>29.36</v>
      </c>
      <c r="G8" s="113">
        <f>$D$8*Таблица!E24</f>
        <v>0.016</v>
      </c>
      <c r="H8" s="113">
        <f>$D$8*Таблица!F24</f>
        <v>3.14</v>
      </c>
      <c r="I8" s="113">
        <f>$D$8*Таблица!G24</f>
        <v>0.02</v>
      </c>
      <c r="J8" s="113">
        <f>$D$8*Таблица!H24</f>
        <v>0.96</v>
      </c>
      <c r="K8" s="113">
        <f>$D$8*Таблица!I24</f>
        <v>0.08</v>
      </c>
      <c r="L8" s="113">
        <f>$D$8*Таблица!J24</f>
        <v>0.004</v>
      </c>
      <c r="M8" s="113">
        <f>$D$8*Таблица!K24</f>
        <v>0.004</v>
      </c>
      <c r="N8" s="68">
        <f>$D$8*Таблица!L24</f>
        <v>0</v>
      </c>
      <c r="O8" s="130"/>
    </row>
    <row r="9" spans="1:15" ht="15">
      <c r="A9" s="141"/>
      <c r="B9" s="11" t="s">
        <v>17</v>
      </c>
      <c r="C9" s="113">
        <v>5.6</v>
      </c>
      <c r="D9" s="113">
        <v>5.6</v>
      </c>
      <c r="E9" s="140"/>
      <c r="F9" s="113">
        <f>$D$9*Таблица!D15</f>
        <v>21.224</v>
      </c>
      <c r="G9" s="113">
        <f>$D$9*Таблица!E15</f>
        <v>0</v>
      </c>
      <c r="H9" s="113">
        <f>$D$9*Таблица!F15</f>
        <v>0</v>
      </c>
      <c r="I9" s="113">
        <f>$D$9*Таблица!G15</f>
        <v>5.5888</v>
      </c>
      <c r="J9" s="113">
        <f>$D$9*Таблица!H15</f>
        <v>0.11199999999999999</v>
      </c>
      <c r="K9" s="113">
        <f>$D$9*Таблица!I15</f>
        <v>0.16799999999999998</v>
      </c>
      <c r="L9" s="113">
        <f>$D$9*Таблица!J15</f>
        <v>0</v>
      </c>
      <c r="M9" s="113">
        <f>$D$9*Таблица!K15</f>
        <v>0</v>
      </c>
      <c r="N9" s="68">
        <f>$D$9*Таблица!L15</f>
        <v>0</v>
      </c>
      <c r="O9" s="131"/>
    </row>
    <row r="10" spans="1:15" ht="30">
      <c r="A10" s="141" t="s">
        <v>162</v>
      </c>
      <c r="B10" s="11" t="s">
        <v>29</v>
      </c>
      <c r="C10" s="113">
        <v>20</v>
      </c>
      <c r="D10" s="113">
        <v>20</v>
      </c>
      <c r="E10" s="146" t="s">
        <v>229</v>
      </c>
      <c r="F10" s="113">
        <f>$D$10*Таблица!D2</f>
        <v>52.400000000000006</v>
      </c>
      <c r="G10" s="113">
        <f>$D$10*Таблица!E2</f>
        <v>1.54</v>
      </c>
      <c r="H10" s="113">
        <f>$D$10*Таблица!F2</f>
        <v>0.6</v>
      </c>
      <c r="I10" s="113">
        <f>$D$10*Таблица!G2</f>
        <v>9.96</v>
      </c>
      <c r="J10" s="113">
        <f>$D$10*Таблица!H2</f>
        <v>4</v>
      </c>
      <c r="K10" s="113">
        <f>$D$10*Таблица!I2</f>
        <v>0.18</v>
      </c>
      <c r="L10" s="113">
        <f>$D$10*Таблица!J2</f>
        <v>0.022000000000000002</v>
      </c>
      <c r="M10" s="113">
        <f>$D$10*Таблица!K2</f>
        <v>0.016</v>
      </c>
      <c r="N10" s="68">
        <f>$D$10*Таблица!L2</f>
        <v>0</v>
      </c>
      <c r="O10" s="127">
        <v>3</v>
      </c>
    </row>
    <row r="11" spans="1:15" ht="15">
      <c r="A11" s="141"/>
      <c r="B11" s="11" t="s">
        <v>40</v>
      </c>
      <c r="C11" s="113">
        <v>9.6</v>
      </c>
      <c r="D11" s="113">
        <v>9.6</v>
      </c>
      <c r="E11" s="146"/>
      <c r="F11" s="113">
        <f>$D$11*Таблица!D25</f>
        <v>34.56</v>
      </c>
      <c r="G11" s="113">
        <f>$D$11*Таблица!E25</f>
        <v>2.208</v>
      </c>
      <c r="H11" s="113">
        <f>$D$11*Таблица!F25</f>
        <v>2.784</v>
      </c>
      <c r="I11" s="113">
        <f>$D$11*Таблица!G25</f>
        <v>0</v>
      </c>
      <c r="J11" s="113">
        <f>$D$11*Таблица!H25</f>
        <v>182.4</v>
      </c>
      <c r="K11" s="113">
        <f>$D$11*Таблица!I25</f>
        <v>0.0576</v>
      </c>
      <c r="L11" s="113">
        <f>$D$11*Таблица!J25</f>
        <v>0.00384</v>
      </c>
      <c r="M11" s="113">
        <f>$D$11*Таблица!K25</f>
        <v>0.0288</v>
      </c>
      <c r="N11" s="68">
        <f>$D$11*Таблица!L25</f>
        <v>0.1536</v>
      </c>
      <c r="O11" s="128"/>
    </row>
    <row r="12" spans="1:15" ht="15">
      <c r="A12" s="141" t="s">
        <v>163</v>
      </c>
      <c r="B12" s="11" t="s">
        <v>51</v>
      </c>
      <c r="C12" s="113">
        <v>1.5</v>
      </c>
      <c r="D12" s="113">
        <v>1.5</v>
      </c>
      <c r="E12" s="140">
        <v>200</v>
      </c>
      <c r="F12" s="113">
        <f>$D$12*Таблица!D61</f>
        <v>5.67</v>
      </c>
      <c r="G12" s="113">
        <f>$D$12*Таблица!E61</f>
        <v>0.363</v>
      </c>
      <c r="H12" s="113">
        <f>$D$12*Таблица!F61</f>
        <v>0.26249999999999996</v>
      </c>
      <c r="I12" s="113">
        <f>$D$12*Таблица!G61</f>
        <v>0.41850000000000004</v>
      </c>
      <c r="J12" s="113">
        <f>$D$12*Таблица!H61</f>
        <v>0.27</v>
      </c>
      <c r="K12" s="113">
        <f>$D$12*Таблица!I61</f>
        <v>0.165</v>
      </c>
      <c r="L12" s="113">
        <f>$D$12*Таблица!J61</f>
        <v>0.0015</v>
      </c>
      <c r="M12" s="113">
        <f>$D$12*Таблица!K61</f>
        <v>0.0045000000000000005</v>
      </c>
      <c r="N12" s="68">
        <f>$D$12*Таблица!L61</f>
        <v>0</v>
      </c>
      <c r="O12" s="127">
        <v>264</v>
      </c>
    </row>
    <row r="13" spans="1:15" ht="15">
      <c r="A13" s="141"/>
      <c r="B13" s="11" t="s">
        <v>18</v>
      </c>
      <c r="C13" s="113">
        <v>150</v>
      </c>
      <c r="D13" s="113">
        <v>150</v>
      </c>
      <c r="E13" s="140"/>
      <c r="F13" s="113">
        <f>$D$13*Таблица!D19</f>
        <v>78</v>
      </c>
      <c r="G13" s="113">
        <f>$D$13*Таблица!E19</f>
        <v>4.2</v>
      </c>
      <c r="H13" s="113">
        <f>$D$13*Таблица!F19</f>
        <v>3.75</v>
      </c>
      <c r="I13" s="113">
        <f>$D$13*Таблица!G19</f>
        <v>7.05</v>
      </c>
      <c r="J13" s="113">
        <f>$D$13*Таблица!H19</f>
        <v>181.5</v>
      </c>
      <c r="K13" s="113">
        <f>$D$13*Таблица!I19</f>
        <v>0.15</v>
      </c>
      <c r="L13" s="113">
        <f>$D$13*Таблица!J19</f>
        <v>0.045</v>
      </c>
      <c r="M13" s="113">
        <f>$D$13*Таблица!K19</f>
        <v>0.19499999999999998</v>
      </c>
      <c r="N13" s="68">
        <f>$D$13*Таблица!L19</f>
        <v>0.15</v>
      </c>
      <c r="O13" s="133"/>
    </row>
    <row r="14" spans="1:15" ht="15">
      <c r="A14" s="141"/>
      <c r="B14" s="11" t="s">
        <v>17</v>
      </c>
      <c r="C14" s="113">
        <v>9</v>
      </c>
      <c r="D14" s="113">
        <v>9</v>
      </c>
      <c r="E14" s="140"/>
      <c r="F14" s="113">
        <f>$D$14*Таблица!D15</f>
        <v>34.11</v>
      </c>
      <c r="G14" s="113">
        <f>$D$14*Таблица!E15</f>
        <v>0</v>
      </c>
      <c r="H14" s="113">
        <f>$D$14*Таблица!F15</f>
        <v>0</v>
      </c>
      <c r="I14" s="113">
        <f>$D$14*Таблица!G15</f>
        <v>8.982</v>
      </c>
      <c r="J14" s="113">
        <f>$D$14*Таблица!H15</f>
        <v>0.18</v>
      </c>
      <c r="K14" s="113">
        <f>$D$14*Таблица!I15</f>
        <v>0.27</v>
      </c>
      <c r="L14" s="113">
        <f>$D$14*Таблица!J15</f>
        <v>0</v>
      </c>
      <c r="M14" s="113">
        <f>$D$14*Таблица!K15</f>
        <v>0</v>
      </c>
      <c r="N14" s="68">
        <f>$D$14*Таблица!L15</f>
        <v>0</v>
      </c>
      <c r="O14" s="128"/>
    </row>
    <row r="15" spans="1:15" s="79" customFormat="1" ht="14.25">
      <c r="A15" s="69" t="s">
        <v>37</v>
      </c>
      <c r="B15" s="62"/>
      <c r="C15" s="70"/>
      <c r="D15" s="70"/>
      <c r="E15" s="64">
        <f>E6+E12+27</f>
        <v>427</v>
      </c>
      <c r="F15" s="84">
        <f aca="true" t="shared" si="0" ref="F15:N15">SUM(F6:F14)</f>
        <v>415.82400000000007</v>
      </c>
      <c r="G15" s="84">
        <f t="shared" si="0"/>
        <v>14.277000000000001</v>
      </c>
      <c r="H15" s="84">
        <f t="shared" si="0"/>
        <v>14.5365</v>
      </c>
      <c r="I15" s="84">
        <f t="shared" si="0"/>
        <v>56.9193</v>
      </c>
      <c r="J15" s="84">
        <f t="shared" si="0"/>
        <v>556.9219999999999</v>
      </c>
      <c r="K15" s="84">
        <f t="shared" si="0"/>
        <v>1.6705999999999999</v>
      </c>
      <c r="L15" s="84">
        <f t="shared" si="0"/>
        <v>0.14134000000000002</v>
      </c>
      <c r="M15" s="84">
        <f t="shared" si="0"/>
        <v>0.4532999999999999</v>
      </c>
      <c r="N15" s="85">
        <f t="shared" si="0"/>
        <v>0.4536</v>
      </c>
      <c r="O15" s="62"/>
    </row>
    <row r="16" spans="1:15" ht="15">
      <c r="A16" s="65" t="s">
        <v>19</v>
      </c>
      <c r="B16" s="63"/>
      <c r="C16" s="63"/>
      <c r="D16" s="63"/>
      <c r="E16" s="63"/>
      <c r="F16" s="63"/>
      <c r="G16" s="63"/>
      <c r="H16" s="63"/>
      <c r="I16" s="66"/>
      <c r="J16" s="63"/>
      <c r="K16" s="63"/>
      <c r="L16" s="63"/>
      <c r="M16" s="63"/>
      <c r="N16" s="63"/>
      <c r="O16" s="67"/>
    </row>
    <row r="17" spans="1:15" ht="30">
      <c r="A17" s="115" t="s">
        <v>54</v>
      </c>
      <c r="B17" s="11" t="s">
        <v>141</v>
      </c>
      <c r="C17" s="113">
        <v>140</v>
      </c>
      <c r="D17" s="113">
        <v>140</v>
      </c>
      <c r="E17" s="113">
        <v>140</v>
      </c>
      <c r="F17" s="113">
        <f>$D$17*Таблица!D54</f>
        <v>53.2</v>
      </c>
      <c r="G17" s="113">
        <f>$D$17*Таблица!E54</f>
        <v>0.7000000000000001</v>
      </c>
      <c r="H17" s="113">
        <f>$D$17*Таблица!F54</f>
        <v>0</v>
      </c>
      <c r="I17" s="113">
        <f>$D$17*Таблица!G54</f>
        <v>12.74</v>
      </c>
      <c r="J17" s="113">
        <f>$D$17*Таблица!H54</f>
        <v>11.200000000000001</v>
      </c>
      <c r="K17" s="113">
        <f>$D$17*Таблица!I54</f>
        <v>0.42</v>
      </c>
      <c r="L17" s="113">
        <f>$D$17*Таблица!J54</f>
        <v>0.112</v>
      </c>
      <c r="M17" s="113">
        <f>$D$17*Таблица!K54</f>
        <v>0.041999999999999996</v>
      </c>
      <c r="N17" s="68">
        <f>$D$17*Таблица!L54</f>
        <v>28</v>
      </c>
      <c r="O17" s="11"/>
    </row>
    <row r="18" spans="1:15" s="79" customFormat="1" ht="14.25">
      <c r="A18" s="69" t="s">
        <v>37</v>
      </c>
      <c r="B18" s="62"/>
      <c r="C18" s="70"/>
      <c r="D18" s="70"/>
      <c r="E18" s="64">
        <f>E17</f>
        <v>140</v>
      </c>
      <c r="F18" s="71">
        <f aca="true" t="shared" si="1" ref="F18:N18">SUM(F17)</f>
        <v>53.2</v>
      </c>
      <c r="G18" s="71">
        <f t="shared" si="1"/>
        <v>0.7000000000000001</v>
      </c>
      <c r="H18" s="71">
        <f t="shared" si="1"/>
        <v>0</v>
      </c>
      <c r="I18" s="71">
        <f t="shared" si="1"/>
        <v>12.74</v>
      </c>
      <c r="J18" s="71">
        <f t="shared" si="1"/>
        <v>11.200000000000001</v>
      </c>
      <c r="K18" s="71">
        <f t="shared" si="1"/>
        <v>0.42</v>
      </c>
      <c r="L18" s="71">
        <f t="shared" si="1"/>
        <v>0.112</v>
      </c>
      <c r="M18" s="71">
        <f t="shared" si="1"/>
        <v>0.041999999999999996</v>
      </c>
      <c r="N18" s="72">
        <f t="shared" si="1"/>
        <v>28</v>
      </c>
      <c r="O18" s="62"/>
    </row>
    <row r="19" spans="1:15" ht="15">
      <c r="A19" s="65" t="s">
        <v>21</v>
      </c>
      <c r="B19" s="63"/>
      <c r="C19" s="63"/>
      <c r="D19" s="63"/>
      <c r="E19" s="63"/>
      <c r="F19" s="63"/>
      <c r="G19" s="63"/>
      <c r="H19" s="63"/>
      <c r="I19" s="66"/>
      <c r="J19" s="63"/>
      <c r="K19" s="63"/>
      <c r="L19" s="63"/>
      <c r="M19" s="63"/>
      <c r="N19" s="63"/>
      <c r="O19" s="67"/>
    </row>
    <row r="20" spans="1:15" ht="15" customHeight="1">
      <c r="A20" s="151" t="s">
        <v>265</v>
      </c>
      <c r="B20" s="115" t="s">
        <v>24</v>
      </c>
      <c r="C20" s="113">
        <v>33</v>
      </c>
      <c r="D20" s="113">
        <v>28</v>
      </c>
      <c r="E20" s="142">
        <v>30</v>
      </c>
      <c r="F20" s="113">
        <f>$D$20*Таблица!D29</f>
        <v>11.479999999999999</v>
      </c>
      <c r="G20" s="113">
        <f>$D$20*Таблица!E29</f>
        <v>0.392</v>
      </c>
      <c r="H20" s="113">
        <f>$D$20*Таблица!F29</f>
        <v>0</v>
      </c>
      <c r="I20" s="113">
        <f>$D$20*Таблица!G29</f>
        <v>2.548</v>
      </c>
      <c r="J20" s="113">
        <f>$D$20*Таблица!H29</f>
        <v>8.68</v>
      </c>
      <c r="K20" s="113">
        <f>$D$20*Таблица!I29</f>
        <v>0.224</v>
      </c>
      <c r="L20" s="113">
        <f>$D$20*Таблица!J29</f>
        <v>0.014</v>
      </c>
      <c r="M20" s="113">
        <f>$D$20*Таблица!K29</f>
        <v>0.0056</v>
      </c>
      <c r="N20" s="113">
        <f>$D$20*Таблица!L29</f>
        <v>2.8000000000000003</v>
      </c>
      <c r="O20" s="129">
        <v>43</v>
      </c>
    </row>
    <row r="21" spans="1:15" ht="15">
      <c r="A21" s="152"/>
      <c r="B21" s="115" t="s">
        <v>23</v>
      </c>
      <c r="C21" s="113">
        <v>3</v>
      </c>
      <c r="D21" s="113">
        <v>3</v>
      </c>
      <c r="E21" s="144"/>
      <c r="F21" s="113">
        <f>$D$21*Таблица!D26</f>
        <v>26.97</v>
      </c>
      <c r="G21" s="113">
        <f>$D$21*Таблица!E26</f>
        <v>0</v>
      </c>
      <c r="H21" s="113">
        <f>$D$21*Таблица!F26</f>
        <v>2.997</v>
      </c>
      <c r="I21" s="113">
        <f>$D$21*Таблица!G26</f>
        <v>0</v>
      </c>
      <c r="J21" s="113">
        <f>$D$21*Таблица!H26</f>
        <v>0</v>
      </c>
      <c r="K21" s="113">
        <f>$D$21*Таблица!I26</f>
        <v>0</v>
      </c>
      <c r="L21" s="113">
        <f>$D$21*Таблица!J26</f>
        <v>0</v>
      </c>
      <c r="M21" s="113">
        <f>$D$21*Таблица!K26</f>
        <v>0</v>
      </c>
      <c r="N21" s="113">
        <f>$D$21*Таблица!L26</f>
        <v>0</v>
      </c>
      <c r="O21" s="131"/>
    </row>
    <row r="22" spans="1:15" ht="15" customHeight="1">
      <c r="A22" s="141" t="s">
        <v>256</v>
      </c>
      <c r="B22" s="11" t="s">
        <v>26</v>
      </c>
      <c r="C22" s="113">
        <v>50</v>
      </c>
      <c r="D22" s="113">
        <v>50</v>
      </c>
      <c r="E22" s="140">
        <v>200</v>
      </c>
      <c r="F22" s="113">
        <f>$D$22*Таблица!D34</f>
        <v>40</v>
      </c>
      <c r="G22" s="113">
        <f>$D$22*Таблица!E34</f>
        <v>1</v>
      </c>
      <c r="H22" s="113">
        <f>$D$22*Таблица!F34</f>
        <v>0.2</v>
      </c>
      <c r="I22" s="113">
        <f>$D$22*Таблица!G34</f>
        <v>8.649999999999999</v>
      </c>
      <c r="J22" s="113">
        <f>$D$22*Таблица!H34</f>
        <v>5</v>
      </c>
      <c r="K22" s="113">
        <f>$D$22*Таблица!I34</f>
        <v>0.44999999999999996</v>
      </c>
      <c r="L22" s="113">
        <f>$D$22*Таблица!J34</f>
        <v>0.06</v>
      </c>
      <c r="M22" s="113">
        <f>$D$22*Таблица!K34</f>
        <v>0.025</v>
      </c>
      <c r="N22" s="68">
        <f>$D$22*Таблица!L34</f>
        <v>10</v>
      </c>
      <c r="O22" s="127">
        <v>64</v>
      </c>
    </row>
    <row r="23" spans="1:15" ht="15">
      <c r="A23" s="141"/>
      <c r="B23" s="11" t="s">
        <v>48</v>
      </c>
      <c r="C23" s="113">
        <v>60</v>
      </c>
      <c r="D23" s="113">
        <v>60</v>
      </c>
      <c r="E23" s="140"/>
      <c r="F23" s="113">
        <f>$D$23*Таблица!D32</f>
        <v>25.2</v>
      </c>
      <c r="G23" s="113">
        <f>$D$23*Таблица!E32</f>
        <v>0.8999999999999999</v>
      </c>
      <c r="H23" s="113">
        <f>$D$23*Таблица!F32</f>
        <v>0.06</v>
      </c>
      <c r="I23" s="113">
        <f>$D$23*Таблица!G32</f>
        <v>6</v>
      </c>
      <c r="J23" s="113">
        <f>$D$23*Таблица!H32</f>
        <v>22.2</v>
      </c>
      <c r="K23" s="113">
        <f>$D$23*Таблица!I32</f>
        <v>0.84</v>
      </c>
      <c r="L23" s="113">
        <f>$D$23*Таблица!J32</f>
        <v>0.012</v>
      </c>
      <c r="M23" s="113">
        <f>$D$23*Таблица!K32</f>
        <v>0.024</v>
      </c>
      <c r="N23" s="68">
        <f>$D$23*Таблица!L32</f>
        <v>6</v>
      </c>
      <c r="O23" s="133"/>
    </row>
    <row r="24" spans="1:15" ht="15">
      <c r="A24" s="141"/>
      <c r="B24" s="11" t="s">
        <v>24</v>
      </c>
      <c r="C24" s="113">
        <v>20</v>
      </c>
      <c r="D24" s="113">
        <v>20</v>
      </c>
      <c r="E24" s="140"/>
      <c r="F24" s="113">
        <f>$D$24*Таблица!D29</f>
        <v>8.2</v>
      </c>
      <c r="G24" s="113">
        <f>$D$24*Таблица!E29</f>
        <v>0.28</v>
      </c>
      <c r="H24" s="113">
        <f>$D$24*Таблица!F29</f>
        <v>0</v>
      </c>
      <c r="I24" s="113">
        <f>$D$24*Таблица!G29</f>
        <v>1.8199999999999998</v>
      </c>
      <c r="J24" s="113">
        <f>$D$24*Таблица!H29</f>
        <v>6.2</v>
      </c>
      <c r="K24" s="113">
        <f>$D$24*Таблица!I29</f>
        <v>0.16</v>
      </c>
      <c r="L24" s="113">
        <f>$D$24*Таблица!J29</f>
        <v>0.01</v>
      </c>
      <c r="M24" s="113">
        <f>$D$24*Таблица!K29</f>
        <v>0.004</v>
      </c>
      <c r="N24" s="68">
        <f>$D$24*Таблица!L29</f>
        <v>2</v>
      </c>
      <c r="O24" s="133"/>
    </row>
    <row r="25" spans="1:15" ht="15">
      <c r="A25" s="141"/>
      <c r="B25" s="11" t="s">
        <v>25</v>
      </c>
      <c r="C25" s="113">
        <v>20</v>
      </c>
      <c r="D25" s="113">
        <v>20</v>
      </c>
      <c r="E25" s="140"/>
      <c r="F25" s="113">
        <f>$D$25*Таблица!D30</f>
        <v>6.800000000000001</v>
      </c>
      <c r="G25" s="113">
        <f>$D$25*Таблица!E30</f>
        <v>0.26</v>
      </c>
      <c r="H25" s="113">
        <f>$D$25*Таблица!F30</f>
        <v>0.02</v>
      </c>
      <c r="I25" s="113">
        <f>$D$25*Таблица!G30</f>
        <v>1.6800000000000002</v>
      </c>
      <c r="J25" s="113">
        <f>$D$25*Таблица!H30</f>
        <v>10.2</v>
      </c>
      <c r="K25" s="113">
        <f>$D$25*Таблица!I30</f>
        <v>0.24</v>
      </c>
      <c r="L25" s="113">
        <f>$D$25*Таблица!J30</f>
        <v>0.011999999999999999</v>
      </c>
      <c r="M25" s="113">
        <f>$D$25*Таблица!K30</f>
        <v>0.014</v>
      </c>
      <c r="N25" s="68">
        <f>$D$25*Таблица!L30</f>
        <v>1</v>
      </c>
      <c r="O25" s="133"/>
    </row>
    <row r="26" spans="1:15" ht="15">
      <c r="A26" s="141"/>
      <c r="B26" s="11" t="s">
        <v>36</v>
      </c>
      <c r="C26" s="113">
        <v>25</v>
      </c>
      <c r="D26" s="113">
        <v>20</v>
      </c>
      <c r="E26" s="140"/>
      <c r="F26" s="113">
        <f>$D$26*Таблица!D39</f>
        <v>43.6</v>
      </c>
      <c r="G26" s="113">
        <f>$D$26*Таблица!E39</f>
        <v>3.7199999999999998</v>
      </c>
      <c r="H26" s="113">
        <f>$D$26*Таблица!F39</f>
        <v>3.2</v>
      </c>
      <c r="I26" s="113">
        <f>$D$26*Таблица!G39</f>
        <v>0</v>
      </c>
      <c r="J26" s="113">
        <f>$D$26*Таблица!H39</f>
        <v>1.7999999999999998</v>
      </c>
      <c r="K26" s="113">
        <f>$D$26*Таблица!I39</f>
        <v>0.52</v>
      </c>
      <c r="L26" s="113">
        <f>$D$26*Таблица!J39</f>
        <v>0.12</v>
      </c>
      <c r="M26" s="113">
        <f>$D$26*Таблица!K39</f>
        <v>0.3</v>
      </c>
      <c r="N26" s="113">
        <f>$D$26*Таблица!L39</f>
        <v>0</v>
      </c>
      <c r="O26" s="133"/>
    </row>
    <row r="27" spans="1:15" ht="15">
      <c r="A27" s="141"/>
      <c r="B27" s="11" t="s">
        <v>146</v>
      </c>
      <c r="C27" s="113">
        <v>5</v>
      </c>
      <c r="D27" s="113">
        <v>5</v>
      </c>
      <c r="E27" s="140"/>
      <c r="F27" s="113">
        <f>$D$27*Таблица!D20</f>
        <v>10.3</v>
      </c>
      <c r="G27" s="113">
        <f>$D$27*Таблица!E20</f>
        <v>0.14</v>
      </c>
      <c r="H27" s="113">
        <f>$D$27*Таблица!F20</f>
        <v>1</v>
      </c>
      <c r="I27" s="113">
        <f>$D$27*Таблица!G20</f>
        <v>0.16</v>
      </c>
      <c r="J27" s="113">
        <f>$D$27*Таблица!H20</f>
        <v>9</v>
      </c>
      <c r="K27" s="113">
        <f>$D$27*Таблица!I20</f>
        <v>0.01</v>
      </c>
      <c r="L27" s="113">
        <f>$D$27*Таблица!J20</f>
        <v>0.0029999999999999996</v>
      </c>
      <c r="M27" s="113">
        <f>$D$27*Таблица!K20</f>
        <v>0.01</v>
      </c>
      <c r="N27" s="68">
        <f>$D$27*Таблица!L20</f>
        <v>0.05</v>
      </c>
      <c r="O27" s="133"/>
    </row>
    <row r="28" spans="1:15" ht="30">
      <c r="A28" s="141"/>
      <c r="B28" s="11" t="s">
        <v>147</v>
      </c>
      <c r="C28" s="113">
        <v>3</v>
      </c>
      <c r="D28" s="113">
        <v>3</v>
      </c>
      <c r="E28" s="140"/>
      <c r="F28" s="113">
        <f>$D$28*Таблица!D51</f>
        <v>2.9699999999999998</v>
      </c>
      <c r="G28" s="113">
        <f>$D$28*Таблица!E51</f>
        <v>0.14400000000000002</v>
      </c>
      <c r="H28" s="113">
        <f>$D$28*Таблица!F51</f>
        <v>0</v>
      </c>
      <c r="I28" s="113">
        <f>$D$28*Таблица!G51</f>
        <v>0.5700000000000001</v>
      </c>
      <c r="J28" s="113">
        <f>$D$28*Таблица!H51</f>
        <v>0.6000000000000001</v>
      </c>
      <c r="K28" s="113">
        <f>$D$28*Таблица!I51</f>
        <v>0.06</v>
      </c>
      <c r="L28" s="113">
        <f>$D$28*Таблица!J51</f>
        <v>0.0045000000000000005</v>
      </c>
      <c r="M28" s="113">
        <f>$D$28*Таблица!K51</f>
        <v>0.51</v>
      </c>
      <c r="N28" s="68">
        <f>$D$28*Таблица!L51</f>
        <v>0.78</v>
      </c>
      <c r="O28" s="133"/>
    </row>
    <row r="29" spans="1:15" ht="15">
      <c r="A29" s="141"/>
      <c r="B29" s="11" t="s">
        <v>16</v>
      </c>
      <c r="C29" s="113">
        <v>4</v>
      </c>
      <c r="D29" s="113">
        <v>4</v>
      </c>
      <c r="E29" s="140"/>
      <c r="F29" s="113">
        <f>$D$29*Таблица!D24</f>
        <v>29.36</v>
      </c>
      <c r="G29" s="113">
        <f>$D$29*Таблица!E24</f>
        <v>0.016</v>
      </c>
      <c r="H29" s="113">
        <f>$D$29*Таблица!F24</f>
        <v>3.14</v>
      </c>
      <c r="I29" s="113">
        <f>$D$29*Таблица!G24</f>
        <v>0.02</v>
      </c>
      <c r="J29" s="113">
        <f>$D$29*Таблица!H24</f>
        <v>0.96</v>
      </c>
      <c r="K29" s="113">
        <f>$D$29*Таблица!I24</f>
        <v>0.08</v>
      </c>
      <c r="L29" s="113">
        <f>$D$29*Таблица!J24</f>
        <v>0.004</v>
      </c>
      <c r="M29" s="113">
        <f>$D$29*Таблица!K24</f>
        <v>0.004</v>
      </c>
      <c r="N29" s="68">
        <f>$D$29*Таблица!L24</f>
        <v>0</v>
      </c>
      <c r="O29" s="133"/>
    </row>
    <row r="30" spans="1:15" ht="15">
      <c r="A30" s="141"/>
      <c r="B30" s="11" t="s">
        <v>23</v>
      </c>
      <c r="C30" s="113">
        <v>1</v>
      </c>
      <c r="D30" s="113">
        <v>1</v>
      </c>
      <c r="E30" s="140"/>
      <c r="F30" s="113">
        <f>$D$30*Таблица!D26</f>
        <v>8.99</v>
      </c>
      <c r="G30" s="113">
        <f>$D$30*Таблица!E26</f>
        <v>0</v>
      </c>
      <c r="H30" s="113">
        <f>$D$30*Таблица!F26</f>
        <v>0.999</v>
      </c>
      <c r="I30" s="113">
        <f>$D$30*Таблица!G26</f>
        <v>0</v>
      </c>
      <c r="J30" s="113">
        <f>$D$30*Таблица!H26</f>
        <v>0</v>
      </c>
      <c r="K30" s="113">
        <f>$D$30*Таблица!I26</f>
        <v>0</v>
      </c>
      <c r="L30" s="113">
        <f>$D$30*Таблица!J26</f>
        <v>0</v>
      </c>
      <c r="M30" s="113">
        <f>$D$30*Таблица!K26</f>
        <v>0</v>
      </c>
      <c r="N30" s="68">
        <f>$D$30*Таблица!L26</f>
        <v>0</v>
      </c>
      <c r="O30" s="128"/>
    </row>
    <row r="31" spans="1:15" ht="15" customHeight="1">
      <c r="A31" s="141" t="s">
        <v>257</v>
      </c>
      <c r="B31" s="11" t="s">
        <v>26</v>
      </c>
      <c r="C31" s="113">
        <v>120</v>
      </c>
      <c r="D31" s="113">
        <v>120</v>
      </c>
      <c r="E31" s="140">
        <v>140</v>
      </c>
      <c r="F31" s="113">
        <f>$D$31*Таблица!D34</f>
        <v>96</v>
      </c>
      <c r="G31" s="113">
        <f>$D$31*Таблица!E34</f>
        <v>2.4</v>
      </c>
      <c r="H31" s="113">
        <f>$D$31*Таблица!F34</f>
        <v>0.48</v>
      </c>
      <c r="I31" s="113">
        <f>$D$31*Таблица!G34</f>
        <v>20.759999999999998</v>
      </c>
      <c r="J31" s="113">
        <f>$D$31*Таблица!H34</f>
        <v>12</v>
      </c>
      <c r="K31" s="113">
        <f>$D$31*Таблица!I34</f>
        <v>1.0799999999999998</v>
      </c>
      <c r="L31" s="113">
        <f>$D$31*Таблица!J34</f>
        <v>0.144</v>
      </c>
      <c r="M31" s="113">
        <f>$D$31*Таблица!K34</f>
        <v>0.06</v>
      </c>
      <c r="N31" s="68">
        <f>$D$31*Таблица!L34</f>
        <v>24</v>
      </c>
      <c r="O31" s="129">
        <v>119</v>
      </c>
    </row>
    <row r="32" spans="1:15" ht="15">
      <c r="A32" s="141"/>
      <c r="B32" s="11" t="s">
        <v>36</v>
      </c>
      <c r="C32" s="113">
        <v>80</v>
      </c>
      <c r="D32" s="113">
        <v>45</v>
      </c>
      <c r="E32" s="140"/>
      <c r="F32" s="113">
        <f>$D$32*Таблица!D39</f>
        <v>98.10000000000001</v>
      </c>
      <c r="G32" s="113">
        <f>$D$32*Таблица!E39</f>
        <v>8.37</v>
      </c>
      <c r="H32" s="113">
        <f>$D$32*Таблица!F39</f>
        <v>7.2</v>
      </c>
      <c r="I32" s="113">
        <f>$D$32*Таблица!G39</f>
        <v>0</v>
      </c>
      <c r="J32" s="113">
        <f>$D$32*Таблица!H39</f>
        <v>4.05</v>
      </c>
      <c r="K32" s="113">
        <f>$D$32*Таблица!I39</f>
        <v>1.17</v>
      </c>
      <c r="L32" s="113">
        <f>$D$32*Таблица!J39</f>
        <v>0.27</v>
      </c>
      <c r="M32" s="113">
        <f>$D$32*Таблица!K39</f>
        <v>0.6749999999999999</v>
      </c>
      <c r="N32" s="113">
        <f>$D$32*Таблица!L39</f>
        <v>0</v>
      </c>
      <c r="O32" s="130"/>
    </row>
    <row r="33" spans="1:15" ht="15">
      <c r="A33" s="141"/>
      <c r="B33" s="11" t="s">
        <v>45</v>
      </c>
      <c r="C33" s="113">
        <v>10</v>
      </c>
      <c r="D33" s="113">
        <v>10</v>
      </c>
      <c r="E33" s="140"/>
      <c r="F33" s="113">
        <f>$D$33*Таблица!D47</f>
        <v>15.700000000000001</v>
      </c>
      <c r="G33" s="113">
        <f>$D$33*Таблица!E47</f>
        <v>1.27</v>
      </c>
      <c r="H33" s="113">
        <f>$D$33*Таблица!F47</f>
        <v>1.1500000000000001</v>
      </c>
      <c r="I33" s="113">
        <f>$D$33*Таблица!G47</f>
        <v>0.07</v>
      </c>
      <c r="J33" s="113">
        <f>$D$33*Таблица!H47</f>
        <v>5.5</v>
      </c>
      <c r="K33" s="113">
        <f>$D$33*Таблица!I47</f>
        <v>0.27</v>
      </c>
      <c r="L33" s="113">
        <f>$D$33*Таблица!J47</f>
        <v>0.007</v>
      </c>
      <c r="M33" s="113">
        <f>$D$33*Таблица!K47</f>
        <v>0.044000000000000004</v>
      </c>
      <c r="N33" s="68">
        <f>$D$33*Таблица!L47</f>
        <v>0</v>
      </c>
      <c r="O33" s="130"/>
    </row>
    <row r="34" spans="1:15" ht="15">
      <c r="A34" s="141"/>
      <c r="B34" s="11" t="s">
        <v>16</v>
      </c>
      <c r="C34" s="113">
        <v>3</v>
      </c>
      <c r="D34" s="113">
        <v>3</v>
      </c>
      <c r="E34" s="140"/>
      <c r="F34" s="113">
        <f>$D$34*Таблица!D24</f>
        <v>22.02</v>
      </c>
      <c r="G34" s="113">
        <f>$D$34*Таблица!E24</f>
        <v>0.012</v>
      </c>
      <c r="H34" s="113">
        <f>$D$34*Таблица!F24</f>
        <v>2.355</v>
      </c>
      <c r="I34" s="113">
        <f>$D$34*Таблица!G24</f>
        <v>0.015</v>
      </c>
      <c r="J34" s="113">
        <f>$D$34*Таблица!H24</f>
        <v>0.72</v>
      </c>
      <c r="K34" s="113">
        <f>$D$34*Таблица!I24</f>
        <v>0.06</v>
      </c>
      <c r="L34" s="113">
        <f>$D$34*Таблица!J24</f>
        <v>0.003</v>
      </c>
      <c r="M34" s="113">
        <f>$D$34*Таблица!K24</f>
        <v>0.003</v>
      </c>
      <c r="N34" s="68">
        <f>$D$34*Таблица!L24</f>
        <v>0</v>
      </c>
      <c r="O34" s="130"/>
    </row>
    <row r="35" spans="1:15" ht="15">
      <c r="A35" s="141"/>
      <c r="B35" s="11" t="s">
        <v>23</v>
      </c>
      <c r="C35" s="113">
        <v>2</v>
      </c>
      <c r="D35" s="113">
        <v>2</v>
      </c>
      <c r="E35" s="140"/>
      <c r="F35" s="113">
        <f>$D$35*Таблица!D26</f>
        <v>17.98</v>
      </c>
      <c r="G35" s="113">
        <f>$D$35*Таблица!E26</f>
        <v>0</v>
      </c>
      <c r="H35" s="113">
        <f>$D$35*Таблица!F26</f>
        <v>1.998</v>
      </c>
      <c r="I35" s="113">
        <f>$D$35*Таблица!G26</f>
        <v>0</v>
      </c>
      <c r="J35" s="113">
        <f>$D$35*Таблица!H26</f>
        <v>0</v>
      </c>
      <c r="K35" s="113">
        <f>$D$35*Таблица!I26</f>
        <v>0</v>
      </c>
      <c r="L35" s="113">
        <f>$D$35*Таблица!J26</f>
        <v>0</v>
      </c>
      <c r="M35" s="113">
        <f>$D$35*Таблица!K26</f>
        <v>0</v>
      </c>
      <c r="N35" s="68">
        <f>$D$35*Таблица!L26</f>
        <v>0</v>
      </c>
      <c r="O35" s="131"/>
    </row>
    <row r="36" spans="1:15" ht="15">
      <c r="A36" s="141" t="s">
        <v>226</v>
      </c>
      <c r="B36" s="11" t="s">
        <v>24</v>
      </c>
      <c r="C36" s="113">
        <v>20</v>
      </c>
      <c r="D36" s="113">
        <v>20</v>
      </c>
      <c r="E36" s="140">
        <v>30</v>
      </c>
      <c r="F36" s="113">
        <f>$D$36*Таблица!D29</f>
        <v>8.2</v>
      </c>
      <c r="G36" s="113">
        <f>$D$36*Таблица!E29</f>
        <v>0.28</v>
      </c>
      <c r="H36" s="113">
        <f>$D$36*Таблица!F29</f>
        <v>0</v>
      </c>
      <c r="I36" s="113">
        <f>$D$36*Таблица!G29</f>
        <v>1.8199999999999998</v>
      </c>
      <c r="J36" s="113">
        <f>$D$36*Таблица!H29</f>
        <v>6.2</v>
      </c>
      <c r="K36" s="113">
        <f>$D$36*Таблица!I29</f>
        <v>0.16</v>
      </c>
      <c r="L36" s="113">
        <f>$D$36*Таблица!J29</f>
        <v>0.01</v>
      </c>
      <c r="M36" s="113">
        <f>$D$36*Таблица!K29</f>
        <v>0.004</v>
      </c>
      <c r="N36" s="68">
        <f>$D$36*Таблица!L29</f>
        <v>2</v>
      </c>
      <c r="O36" s="127">
        <v>216</v>
      </c>
    </row>
    <row r="37" spans="1:15" ht="15">
      <c r="A37" s="141"/>
      <c r="B37" s="11" t="s">
        <v>25</v>
      </c>
      <c r="C37" s="113">
        <v>10</v>
      </c>
      <c r="D37" s="113">
        <v>10</v>
      </c>
      <c r="E37" s="140"/>
      <c r="F37" s="113">
        <f>$D$37*Таблица!D30</f>
        <v>3.4000000000000004</v>
      </c>
      <c r="G37" s="113">
        <f>$D$37*Таблица!E30</f>
        <v>0.13</v>
      </c>
      <c r="H37" s="113">
        <f>$D$37*Таблица!F30</f>
        <v>0.01</v>
      </c>
      <c r="I37" s="113">
        <f>$D$37*Таблица!G30</f>
        <v>0.8400000000000001</v>
      </c>
      <c r="J37" s="113">
        <f>$D$37*Таблица!H30</f>
        <v>5.1</v>
      </c>
      <c r="K37" s="113">
        <f>$D$37*Таблица!I30</f>
        <v>0.12</v>
      </c>
      <c r="L37" s="113">
        <f>$D$37*Таблица!J30</f>
        <v>0.005999999999999999</v>
      </c>
      <c r="M37" s="113">
        <f>$D$37*Таблица!K30</f>
        <v>0.007</v>
      </c>
      <c r="N37" s="68">
        <f>$D$37*Таблица!L30</f>
        <v>0.5</v>
      </c>
      <c r="O37" s="133"/>
    </row>
    <row r="38" spans="1:15" ht="15">
      <c r="A38" s="141"/>
      <c r="B38" s="11" t="s">
        <v>146</v>
      </c>
      <c r="C38" s="113">
        <v>5</v>
      </c>
      <c r="D38" s="113">
        <v>5</v>
      </c>
      <c r="E38" s="140"/>
      <c r="F38" s="113">
        <f>$D$38*Таблица!D20</f>
        <v>10.3</v>
      </c>
      <c r="G38" s="113">
        <f>$D$38*Таблица!E20</f>
        <v>0.14</v>
      </c>
      <c r="H38" s="113">
        <f>$D$38*Таблица!F20</f>
        <v>1</v>
      </c>
      <c r="I38" s="113">
        <f>$D$38*Таблица!G20</f>
        <v>0.16</v>
      </c>
      <c r="J38" s="113">
        <f>$D$38*Таблица!H20</f>
        <v>9</v>
      </c>
      <c r="K38" s="113">
        <f>$D$38*Таблица!I20</f>
        <v>0.01</v>
      </c>
      <c r="L38" s="113">
        <f>$D$38*Таблица!J20</f>
        <v>0.0029999999999999996</v>
      </c>
      <c r="M38" s="113">
        <f>$D$38*Таблица!K20</f>
        <v>0.01</v>
      </c>
      <c r="N38" s="68">
        <f>$D$38*Таблица!L20</f>
        <v>0.05</v>
      </c>
      <c r="O38" s="133"/>
    </row>
    <row r="39" spans="1:15" ht="30">
      <c r="A39" s="141"/>
      <c r="B39" s="11" t="s">
        <v>147</v>
      </c>
      <c r="C39" s="113">
        <v>3</v>
      </c>
      <c r="D39" s="113">
        <v>3</v>
      </c>
      <c r="E39" s="140"/>
      <c r="F39" s="113">
        <f>$D$39*Таблица!D51</f>
        <v>2.9699999999999998</v>
      </c>
      <c r="G39" s="113">
        <f>$D$39*Таблица!E51</f>
        <v>0.14400000000000002</v>
      </c>
      <c r="H39" s="113">
        <f>$D$39*Таблица!F51</f>
        <v>0</v>
      </c>
      <c r="I39" s="113">
        <f>$D$39*Таблица!G51</f>
        <v>0.5700000000000001</v>
      </c>
      <c r="J39" s="113">
        <f>$D$39*Таблица!H51</f>
        <v>0.6000000000000001</v>
      </c>
      <c r="K39" s="113">
        <f>$D$39*Таблица!I51</f>
        <v>0.06</v>
      </c>
      <c r="L39" s="113">
        <f>$D$39*Таблица!J51</f>
        <v>0.0045000000000000005</v>
      </c>
      <c r="M39" s="113">
        <f>$D$39*Таблица!K51</f>
        <v>0.51</v>
      </c>
      <c r="N39" s="68">
        <f>$D$39*Таблица!L51</f>
        <v>0.78</v>
      </c>
      <c r="O39" s="133"/>
    </row>
    <row r="40" spans="1:15" ht="15">
      <c r="A40" s="141"/>
      <c r="B40" s="11" t="s">
        <v>16</v>
      </c>
      <c r="C40" s="113">
        <v>3</v>
      </c>
      <c r="D40" s="113">
        <v>3</v>
      </c>
      <c r="E40" s="140"/>
      <c r="F40" s="113">
        <f>$D$40*Таблица!D24</f>
        <v>22.02</v>
      </c>
      <c r="G40" s="113">
        <f>$D$40*Таблица!E24</f>
        <v>0.012</v>
      </c>
      <c r="H40" s="113">
        <f>$D$40*Таблица!F24</f>
        <v>2.355</v>
      </c>
      <c r="I40" s="113">
        <f>$D$40*Таблица!G24</f>
        <v>0.015</v>
      </c>
      <c r="J40" s="113">
        <f>$D$40*Таблица!H24</f>
        <v>0.72</v>
      </c>
      <c r="K40" s="113">
        <f>$D$40*Таблица!I24</f>
        <v>0.06</v>
      </c>
      <c r="L40" s="113">
        <f>$D$40*Таблица!J24</f>
        <v>0.003</v>
      </c>
      <c r="M40" s="113">
        <f>$D$40*Таблица!K24</f>
        <v>0.003</v>
      </c>
      <c r="N40" s="68">
        <f>$D$40*Таблица!L24</f>
        <v>0</v>
      </c>
      <c r="O40" s="133"/>
    </row>
    <row r="41" spans="1:15" ht="15">
      <c r="A41" s="141"/>
      <c r="B41" s="11" t="s">
        <v>23</v>
      </c>
      <c r="C41" s="113">
        <v>0.8</v>
      </c>
      <c r="D41" s="113">
        <v>0.8</v>
      </c>
      <c r="E41" s="140"/>
      <c r="F41" s="113">
        <f>$D$41*Таблица!D26</f>
        <v>7.192</v>
      </c>
      <c r="G41" s="113">
        <f>$D$41*Таблица!E26</f>
        <v>0</v>
      </c>
      <c r="H41" s="113">
        <f>$D$41*Таблица!F26</f>
        <v>0.7992</v>
      </c>
      <c r="I41" s="113">
        <f>$D$41*Таблица!G26</f>
        <v>0</v>
      </c>
      <c r="J41" s="113">
        <f>$D$41*Таблица!H26</f>
        <v>0</v>
      </c>
      <c r="K41" s="113">
        <f>$D$41*Таблица!I26</f>
        <v>0</v>
      </c>
      <c r="L41" s="113">
        <f>$D$41*Таблица!J26</f>
        <v>0</v>
      </c>
      <c r="M41" s="113">
        <f>$D$41*Таблица!K26</f>
        <v>0</v>
      </c>
      <c r="N41" s="68">
        <f>$D$41*Таблица!L26</f>
        <v>0</v>
      </c>
      <c r="O41" s="128"/>
    </row>
    <row r="42" spans="1:15" ht="30">
      <c r="A42" s="141" t="s">
        <v>28</v>
      </c>
      <c r="B42" s="11" t="s">
        <v>29</v>
      </c>
      <c r="C42" s="113">
        <v>44</v>
      </c>
      <c r="D42" s="113">
        <v>44</v>
      </c>
      <c r="E42" s="113">
        <v>44</v>
      </c>
      <c r="F42" s="113">
        <f>$D$42*Таблица!D2</f>
        <v>115.28</v>
      </c>
      <c r="G42" s="113">
        <f>$D$42*Таблица!E2</f>
        <v>3.388</v>
      </c>
      <c r="H42" s="113">
        <f>$D$42*Таблица!F2</f>
        <v>1.3199999999999998</v>
      </c>
      <c r="I42" s="113">
        <f>$D$42*Таблица!G2</f>
        <v>21.912</v>
      </c>
      <c r="J42" s="113">
        <f>$D$42*Таблица!H2</f>
        <v>8.8</v>
      </c>
      <c r="K42" s="113">
        <f>$D$42*Таблица!I2</f>
        <v>0.39599999999999996</v>
      </c>
      <c r="L42" s="113">
        <f>$D$42*Таблица!J2</f>
        <v>0.048400000000000006</v>
      </c>
      <c r="M42" s="113">
        <f>$D$42*Таблица!K2</f>
        <v>0.0352</v>
      </c>
      <c r="N42" s="68">
        <f>$D$42*Таблица!L2</f>
        <v>0</v>
      </c>
      <c r="O42" s="11"/>
    </row>
    <row r="43" spans="1:15" ht="30">
      <c r="A43" s="141"/>
      <c r="B43" s="11" t="s">
        <v>30</v>
      </c>
      <c r="C43" s="113">
        <v>40</v>
      </c>
      <c r="D43" s="113">
        <v>40</v>
      </c>
      <c r="E43" s="113">
        <v>40</v>
      </c>
      <c r="F43" s="113">
        <f>$D$43*Таблица!D3</f>
        <v>72.4</v>
      </c>
      <c r="G43" s="113">
        <f>$D$43*Таблица!E3</f>
        <v>2.64</v>
      </c>
      <c r="H43" s="113">
        <f>$D$43*Таблица!F3</f>
        <v>0.48</v>
      </c>
      <c r="I43" s="113">
        <f>$D$43*Таблица!G3</f>
        <v>13.680000000000001</v>
      </c>
      <c r="J43" s="113">
        <f>$D$43*Таблица!H3</f>
        <v>0.8400000000000001</v>
      </c>
      <c r="K43" s="113">
        <f>$D$43*Таблица!I3</f>
        <v>0.8</v>
      </c>
      <c r="L43" s="113">
        <f>$D$43*Таблица!J3</f>
        <v>0.032</v>
      </c>
      <c r="M43" s="113">
        <f>$D$43*Таблица!K3</f>
        <v>0.02</v>
      </c>
      <c r="N43" s="68">
        <f>$D$43*Таблица!L3</f>
        <v>0</v>
      </c>
      <c r="O43" s="11"/>
    </row>
    <row r="44" spans="1:15" ht="45">
      <c r="A44" s="141" t="s">
        <v>222</v>
      </c>
      <c r="B44" s="11" t="s">
        <v>223</v>
      </c>
      <c r="C44" s="113">
        <v>10</v>
      </c>
      <c r="D44" s="113">
        <v>10</v>
      </c>
      <c r="E44" s="140">
        <v>200</v>
      </c>
      <c r="F44" s="113">
        <f>$D$44*Таблица!D57</f>
        <v>3.5</v>
      </c>
      <c r="G44" s="113">
        <f>$D$44*Таблица!E57</f>
        <v>0.03</v>
      </c>
      <c r="H44" s="113">
        <f>$D$44*Таблица!F57</f>
        <v>0</v>
      </c>
      <c r="I44" s="113">
        <f>$D$44*Таблица!G57</f>
        <v>9</v>
      </c>
      <c r="J44" s="113">
        <f>$D$44*Таблица!H57</f>
        <v>0.44999999999999996</v>
      </c>
      <c r="K44" s="113">
        <f>$D$44*Таблица!I57</f>
        <v>0</v>
      </c>
      <c r="L44" s="113">
        <f>$D$44*Таблица!J57</f>
        <v>0.03</v>
      </c>
      <c r="M44" s="113">
        <f>$D$44*Таблица!K57</f>
        <v>0.03</v>
      </c>
      <c r="N44" s="68">
        <f>$D$44*Таблица!L57</f>
        <v>1.9</v>
      </c>
      <c r="O44" s="127">
        <v>274</v>
      </c>
    </row>
    <row r="45" spans="1:15" ht="30" customHeight="1">
      <c r="A45" s="141"/>
      <c r="B45" s="11" t="s">
        <v>17</v>
      </c>
      <c r="C45" s="113">
        <v>9</v>
      </c>
      <c r="D45" s="113">
        <v>9</v>
      </c>
      <c r="E45" s="140"/>
      <c r="F45" s="113">
        <f>$D$45*Таблица!D15</f>
        <v>34.11</v>
      </c>
      <c r="G45" s="113">
        <f>$D$45*Таблица!E15</f>
        <v>0</v>
      </c>
      <c r="H45" s="113">
        <f>$D$45*Таблица!F15</f>
        <v>0</v>
      </c>
      <c r="I45" s="113">
        <f>$D$45*Таблица!G15</f>
        <v>8.982</v>
      </c>
      <c r="J45" s="113">
        <f>$D$45*Таблица!H15</f>
        <v>0.18</v>
      </c>
      <c r="K45" s="113">
        <f>$D$45*Таблица!I15</f>
        <v>0.27</v>
      </c>
      <c r="L45" s="113">
        <f>$D$45*Таблица!J15</f>
        <v>0</v>
      </c>
      <c r="M45" s="113">
        <f>$D$45*Таблица!K15</f>
        <v>0</v>
      </c>
      <c r="N45" s="68">
        <f>$D$45*Таблица!L15</f>
        <v>0</v>
      </c>
      <c r="O45" s="128"/>
    </row>
    <row r="46" spans="1:15" s="79" customFormat="1" ht="14.25">
      <c r="A46" s="69" t="s">
        <v>37</v>
      </c>
      <c r="B46" s="62"/>
      <c r="C46" s="70"/>
      <c r="D46" s="70"/>
      <c r="E46" s="64">
        <f>SUM(E20:E45)</f>
        <v>684</v>
      </c>
      <c r="F46" s="71">
        <f>SUM(F20:F45)</f>
        <v>743.0419999999999</v>
      </c>
      <c r="G46" s="71">
        <f aca="true" t="shared" si="2" ref="G46:N46">SUM(G20:G45)</f>
        <v>25.668</v>
      </c>
      <c r="H46" s="71">
        <f t="shared" si="2"/>
        <v>30.763200000000005</v>
      </c>
      <c r="I46" s="71">
        <f t="shared" si="2"/>
        <v>99.272</v>
      </c>
      <c r="J46" s="71">
        <f t="shared" si="2"/>
        <v>118.8</v>
      </c>
      <c r="K46" s="71">
        <f t="shared" si="2"/>
        <v>7.039999999999997</v>
      </c>
      <c r="L46" s="71">
        <f t="shared" si="2"/>
        <v>0.8004</v>
      </c>
      <c r="M46" s="71">
        <f t="shared" si="2"/>
        <v>2.2978</v>
      </c>
      <c r="N46" s="71">
        <f t="shared" si="2"/>
        <v>51.86</v>
      </c>
      <c r="O46" s="62"/>
    </row>
    <row r="47" spans="1:15" ht="15">
      <c r="A47" s="65" t="s">
        <v>32</v>
      </c>
      <c r="B47" s="63"/>
      <c r="C47" s="63"/>
      <c r="D47" s="63"/>
      <c r="E47" s="63"/>
      <c r="F47" s="63"/>
      <c r="G47" s="63"/>
      <c r="H47" s="63"/>
      <c r="I47" s="66"/>
      <c r="J47" s="63"/>
      <c r="K47" s="63"/>
      <c r="L47" s="63"/>
      <c r="M47" s="63"/>
      <c r="N47" s="63"/>
      <c r="O47" s="67"/>
    </row>
    <row r="48" spans="1:15" ht="15" customHeight="1">
      <c r="A48" s="141" t="s">
        <v>171</v>
      </c>
      <c r="B48" s="11" t="s">
        <v>33</v>
      </c>
      <c r="C48" s="113">
        <v>10</v>
      </c>
      <c r="D48" s="113">
        <v>10</v>
      </c>
      <c r="E48" s="140" t="s">
        <v>149</v>
      </c>
      <c r="F48" s="113">
        <f>$D$48*Таблица!D6</f>
        <v>32.8</v>
      </c>
      <c r="G48" s="113">
        <f>$D$48*Таблица!E6</f>
        <v>1.03</v>
      </c>
      <c r="H48" s="113">
        <f>$D$48*Таблица!F6</f>
        <v>0.1</v>
      </c>
      <c r="I48" s="113">
        <f>$D$48*Таблица!G6</f>
        <v>6.790000000000001</v>
      </c>
      <c r="J48" s="113">
        <f>$D$48*Таблица!H6</f>
        <v>2</v>
      </c>
      <c r="K48" s="113">
        <f>$D$48*Таблица!I6</f>
        <v>0.22999999999999998</v>
      </c>
      <c r="L48" s="113">
        <f>$D$48*Таблица!J6</f>
        <v>0.014</v>
      </c>
      <c r="M48" s="113">
        <f>$D$48*Таблица!K6</f>
        <v>0.007</v>
      </c>
      <c r="N48" s="68">
        <f>$D$48*Таблица!L6</f>
        <v>0</v>
      </c>
      <c r="O48" s="127">
        <v>207</v>
      </c>
    </row>
    <row r="49" spans="1:15" ht="15">
      <c r="A49" s="141"/>
      <c r="B49" s="11" t="s">
        <v>45</v>
      </c>
      <c r="C49" s="113">
        <v>10</v>
      </c>
      <c r="D49" s="113">
        <v>10</v>
      </c>
      <c r="E49" s="140"/>
      <c r="F49" s="113">
        <f>$D$49*Таблица!D47</f>
        <v>15.700000000000001</v>
      </c>
      <c r="G49" s="113">
        <f>$D$49*Таблица!E47</f>
        <v>1.27</v>
      </c>
      <c r="H49" s="113">
        <f>$D$49*Таблица!F47</f>
        <v>1.1500000000000001</v>
      </c>
      <c r="I49" s="113">
        <f>$D$49*Таблица!G47</f>
        <v>0.07</v>
      </c>
      <c r="J49" s="113">
        <f>$D$49*Таблица!H47</f>
        <v>5.5</v>
      </c>
      <c r="K49" s="113">
        <f>$D$49*Таблица!I47</f>
        <v>0.27</v>
      </c>
      <c r="L49" s="113">
        <f>$D$49*Таблица!J47</f>
        <v>0.007</v>
      </c>
      <c r="M49" s="113">
        <f>$D$49*Таблица!K47</f>
        <v>0.044000000000000004</v>
      </c>
      <c r="N49" s="113">
        <f>$D$49*Таблица!L47</f>
        <v>0</v>
      </c>
      <c r="O49" s="133"/>
    </row>
    <row r="50" spans="1:15" ht="15">
      <c r="A50" s="141"/>
      <c r="B50" s="11" t="s">
        <v>43</v>
      </c>
      <c r="C50" s="113">
        <v>20</v>
      </c>
      <c r="D50" s="113">
        <v>20</v>
      </c>
      <c r="E50" s="140"/>
      <c r="F50" s="113">
        <f>$D$50*Таблица!D4</f>
        <v>66.8</v>
      </c>
      <c r="G50" s="113">
        <f>$D$50*Таблица!E4</f>
        <v>2.06</v>
      </c>
      <c r="H50" s="113">
        <f>$D$50*Таблица!F4</f>
        <v>0.21999999999999997</v>
      </c>
      <c r="I50" s="113">
        <f>$D$50*Таблица!G4</f>
        <v>13.799999999999999</v>
      </c>
      <c r="J50" s="113">
        <f>$D$50*Таблица!H4</f>
        <v>3.5999999999999996</v>
      </c>
      <c r="K50" s="113">
        <f>$D$50*Таблица!I4</f>
        <v>0.24</v>
      </c>
      <c r="L50" s="113">
        <f>$D$50*Таблица!J4</f>
        <v>0.033999999999999996</v>
      </c>
      <c r="M50" s="113">
        <f>$D$50*Таблица!K4</f>
        <v>0.016</v>
      </c>
      <c r="N50" s="68">
        <f>$D$50*Таблица!L4</f>
        <v>0</v>
      </c>
      <c r="O50" s="133"/>
    </row>
    <row r="51" spans="1:15" ht="15">
      <c r="A51" s="141"/>
      <c r="B51" s="11" t="s">
        <v>17</v>
      </c>
      <c r="C51" s="113">
        <v>4</v>
      </c>
      <c r="D51" s="113">
        <v>4</v>
      </c>
      <c r="E51" s="140"/>
      <c r="F51" s="113">
        <f>$D$51*Таблица!D15</f>
        <v>15.16</v>
      </c>
      <c r="G51" s="113">
        <f>$D$51*Таблица!E15</f>
        <v>0</v>
      </c>
      <c r="H51" s="113">
        <f>$D$51*Таблица!F15</f>
        <v>0</v>
      </c>
      <c r="I51" s="113">
        <f>$D$51*Таблица!G15</f>
        <v>3.992</v>
      </c>
      <c r="J51" s="113">
        <f>$D$51*Таблица!H15</f>
        <v>0.08</v>
      </c>
      <c r="K51" s="113">
        <f>$D$51*Таблица!I15</f>
        <v>0.12</v>
      </c>
      <c r="L51" s="113">
        <f>$D$51*Таблица!J15</f>
        <v>0</v>
      </c>
      <c r="M51" s="113">
        <f>$D$51*Таблица!K15</f>
        <v>0</v>
      </c>
      <c r="N51" s="68">
        <f>$D$51*Таблица!L15</f>
        <v>0</v>
      </c>
      <c r="O51" s="133"/>
    </row>
    <row r="52" spans="1:15" ht="15">
      <c r="A52" s="141"/>
      <c r="B52" s="11" t="s">
        <v>168</v>
      </c>
      <c r="C52" s="113">
        <v>80</v>
      </c>
      <c r="D52" s="113">
        <v>80</v>
      </c>
      <c r="E52" s="140"/>
      <c r="F52" s="113">
        <f>$D$52*Таблица!D55</f>
        <v>124.80000000000001</v>
      </c>
      <c r="G52" s="113">
        <f>$D$52*Таблица!E55</f>
        <v>13.360000000000001</v>
      </c>
      <c r="H52" s="113">
        <f>$D$52*Таблица!F55</f>
        <v>7.199999999999999</v>
      </c>
      <c r="I52" s="113">
        <f>$D$52*Таблица!G55</f>
        <v>1.04</v>
      </c>
      <c r="J52" s="113">
        <f>$D$52*Таблица!H55</f>
        <v>120</v>
      </c>
      <c r="K52" s="113">
        <f>$D$52*Таблица!I55</f>
        <v>32</v>
      </c>
      <c r="L52" s="113">
        <f>$D$52*Таблица!J55</f>
        <v>0.04</v>
      </c>
      <c r="M52" s="113">
        <f>$D$52*Таблица!K55</f>
        <v>0.24</v>
      </c>
      <c r="N52" s="68">
        <f>$D$52*Таблица!L55</f>
        <v>0.4</v>
      </c>
      <c r="O52" s="133"/>
    </row>
    <row r="53" spans="1:15" ht="30">
      <c r="A53" s="141"/>
      <c r="B53" s="11" t="s">
        <v>143</v>
      </c>
      <c r="C53" s="113">
        <v>20</v>
      </c>
      <c r="D53" s="113">
        <v>20</v>
      </c>
      <c r="E53" s="140"/>
      <c r="F53" s="113">
        <f>$D$53*Таблица!D23</f>
        <v>64</v>
      </c>
      <c r="G53" s="113">
        <f>$D$53*Таблица!E23</f>
        <v>1.44</v>
      </c>
      <c r="H53" s="113">
        <f>$D$53*Таблица!F23</f>
        <v>1.7000000000000002</v>
      </c>
      <c r="I53" s="113">
        <f>$D$53*Таблица!G23</f>
        <v>11.200000000000001</v>
      </c>
      <c r="J53" s="113">
        <f>$D$53*Таблица!H23</f>
        <v>61.4</v>
      </c>
      <c r="K53" s="113">
        <f>$D$53*Таблица!I23</f>
        <v>0.04</v>
      </c>
      <c r="L53" s="113">
        <f>$D$53*Таблица!J23</f>
        <v>0.011999999999999999</v>
      </c>
      <c r="M53" s="113">
        <f>$D$53*Таблица!K23</f>
        <v>0.04</v>
      </c>
      <c r="N53" s="68">
        <f>$D$53*Таблица!L23</f>
        <v>0.2</v>
      </c>
      <c r="O53" s="133"/>
    </row>
    <row r="54" spans="1:15" ht="15">
      <c r="A54" s="141"/>
      <c r="B54" s="11" t="s">
        <v>16</v>
      </c>
      <c r="C54" s="113">
        <v>2.8</v>
      </c>
      <c r="D54" s="113">
        <v>2.8</v>
      </c>
      <c r="E54" s="140"/>
      <c r="F54" s="113">
        <f>$D$54*Таблица!D24</f>
        <v>20.552</v>
      </c>
      <c r="G54" s="113">
        <f>$D$54*Таблица!E24</f>
        <v>0.0112</v>
      </c>
      <c r="H54" s="113">
        <f>$D$54*Таблица!F24</f>
        <v>2.198</v>
      </c>
      <c r="I54" s="113">
        <f>$D$54*Таблица!G24</f>
        <v>0.013999999999999999</v>
      </c>
      <c r="J54" s="113">
        <f>$D$54*Таблица!H24</f>
        <v>0.6719999999999999</v>
      </c>
      <c r="K54" s="113">
        <f>$D$54*Таблица!I24</f>
        <v>0.055999999999999994</v>
      </c>
      <c r="L54" s="113">
        <f>$D$54*Таблица!J24</f>
        <v>0.0028</v>
      </c>
      <c r="M54" s="113">
        <f>$D$54*Таблица!K24</f>
        <v>0.0028</v>
      </c>
      <c r="N54" s="68">
        <f>$D$54*Таблица!L24</f>
        <v>0</v>
      </c>
      <c r="O54" s="133"/>
    </row>
    <row r="55" spans="1:15" ht="15">
      <c r="A55" s="141"/>
      <c r="B55" s="11" t="s">
        <v>23</v>
      </c>
      <c r="C55" s="113">
        <v>2</v>
      </c>
      <c r="D55" s="113">
        <v>2</v>
      </c>
      <c r="E55" s="140"/>
      <c r="F55" s="113">
        <f>$D$55*Таблица!D26</f>
        <v>17.98</v>
      </c>
      <c r="G55" s="113">
        <f>$D$55*Таблица!E26</f>
        <v>0</v>
      </c>
      <c r="H55" s="113">
        <f>$D$55*Таблица!F26</f>
        <v>1.998</v>
      </c>
      <c r="I55" s="113">
        <f>$D$55*Таблица!G26</f>
        <v>0</v>
      </c>
      <c r="J55" s="113">
        <f>$D$55*Таблица!H26</f>
        <v>0</v>
      </c>
      <c r="K55" s="113">
        <f>$D$55*Таблица!I26</f>
        <v>0</v>
      </c>
      <c r="L55" s="113">
        <f>$D$55*Таблица!J26</f>
        <v>0</v>
      </c>
      <c r="M55" s="113">
        <f>$D$55*Таблица!K26</f>
        <v>0</v>
      </c>
      <c r="N55" s="68">
        <f>$D$55*Таблица!L26</f>
        <v>0</v>
      </c>
      <c r="O55" s="128"/>
    </row>
    <row r="56" spans="1:15" ht="15">
      <c r="A56" s="141" t="s">
        <v>34</v>
      </c>
      <c r="B56" s="11" t="s">
        <v>35</v>
      </c>
      <c r="C56" s="113">
        <v>0.5</v>
      </c>
      <c r="D56" s="113">
        <v>0.5</v>
      </c>
      <c r="E56" s="140">
        <v>200</v>
      </c>
      <c r="F56" s="113">
        <f>Таблица!D60*2.5</f>
        <v>0.5</v>
      </c>
      <c r="G56" s="113">
        <f>Таблица!E60*2.5</f>
        <v>0.1</v>
      </c>
      <c r="H56" s="113">
        <f>Таблица!F60*2.5</f>
        <v>0</v>
      </c>
      <c r="I56" s="113">
        <f>Таблица!G60*2.5</f>
        <v>0.3</v>
      </c>
      <c r="J56" s="113">
        <f>Таблица!H60*2.5</f>
        <v>12.375</v>
      </c>
      <c r="K56" s="113">
        <f>Таблица!I60*2.5</f>
        <v>0</v>
      </c>
      <c r="L56" s="113">
        <f>Таблица!J60*2.5</f>
        <v>0.00175</v>
      </c>
      <c r="M56" s="113">
        <f>Таблица!K60*2.5</f>
        <v>0.0025</v>
      </c>
      <c r="N56" s="68">
        <f>Таблица!L60*2.5</f>
        <v>0</v>
      </c>
      <c r="O56" s="127">
        <v>258</v>
      </c>
    </row>
    <row r="57" spans="1:15" ht="15">
      <c r="A57" s="141"/>
      <c r="B57" s="11" t="s">
        <v>17</v>
      </c>
      <c r="C57" s="113">
        <v>10</v>
      </c>
      <c r="D57" s="113">
        <v>10</v>
      </c>
      <c r="E57" s="140"/>
      <c r="F57" s="113">
        <f>$D$57*Таблица!D15</f>
        <v>37.9</v>
      </c>
      <c r="G57" s="113">
        <f>$D$57*Таблица!E15</f>
        <v>0</v>
      </c>
      <c r="H57" s="113">
        <f>$D$57*Таблица!F15</f>
        <v>0</v>
      </c>
      <c r="I57" s="113">
        <f>$D$57*Таблица!G15</f>
        <v>9.98</v>
      </c>
      <c r="J57" s="113">
        <f>$D$57*Таблица!H15</f>
        <v>0.2</v>
      </c>
      <c r="K57" s="113">
        <f>$D$57*Таблица!I15</f>
        <v>0.3</v>
      </c>
      <c r="L57" s="113">
        <f>$D$57*Таблица!J15</f>
        <v>0</v>
      </c>
      <c r="M57" s="113">
        <f>$D$57*Таблица!K15</f>
        <v>0</v>
      </c>
      <c r="N57" s="68">
        <f>$D$57*Таблица!L15</f>
        <v>0</v>
      </c>
      <c r="O57" s="128"/>
    </row>
    <row r="58" spans="1:15" ht="15">
      <c r="A58" s="115" t="s">
        <v>236</v>
      </c>
      <c r="B58" s="11" t="s">
        <v>237</v>
      </c>
      <c r="C58" s="113">
        <v>182</v>
      </c>
      <c r="D58" s="113">
        <v>160</v>
      </c>
      <c r="E58" s="114">
        <v>182</v>
      </c>
      <c r="F58" s="113">
        <f>$D$58*Таблица!D35</f>
        <v>72</v>
      </c>
      <c r="G58" s="113">
        <f>$D$58*Таблица!E35</f>
        <v>0.64</v>
      </c>
      <c r="H58" s="113">
        <f>$D$58*Таблица!F35</f>
        <v>0.64</v>
      </c>
      <c r="I58" s="113">
        <f>$D$58*Таблица!G35</f>
        <v>15.68</v>
      </c>
      <c r="J58" s="113">
        <f>$D$58*Таблица!H35</f>
        <v>25.6</v>
      </c>
      <c r="K58" s="113">
        <f>$D$58*Таблица!I35</f>
        <v>3.5199999999999996</v>
      </c>
      <c r="L58" s="113">
        <f>$D$58*Таблица!J35</f>
        <v>0.016</v>
      </c>
      <c r="M58" s="113">
        <f>$D$58*Таблица!K35</f>
        <v>0.047999999999999994</v>
      </c>
      <c r="N58" s="113">
        <f>$D$58*Таблица!L35</f>
        <v>2.08</v>
      </c>
      <c r="O58" s="117"/>
    </row>
    <row r="59" spans="1:15" s="79" customFormat="1" ht="14.25">
      <c r="A59" s="69" t="s">
        <v>37</v>
      </c>
      <c r="B59" s="62"/>
      <c r="C59" s="70"/>
      <c r="D59" s="70"/>
      <c r="E59" s="64">
        <f>E56+140</f>
        <v>340</v>
      </c>
      <c r="F59" s="71">
        <f>SUM(F48:F58)</f>
        <v>468.192</v>
      </c>
      <c r="G59" s="71">
        <f aca="true" t="shared" si="3" ref="G59:N59">SUM(G48:G58)</f>
        <v>19.9112</v>
      </c>
      <c r="H59" s="71">
        <f t="shared" si="3"/>
        <v>15.206000000000001</v>
      </c>
      <c r="I59" s="71">
        <f t="shared" si="3"/>
        <v>62.86600000000001</v>
      </c>
      <c r="J59" s="71">
        <f t="shared" si="3"/>
        <v>231.427</v>
      </c>
      <c r="K59" s="71">
        <f t="shared" si="3"/>
        <v>36.775999999999996</v>
      </c>
      <c r="L59" s="71">
        <f t="shared" si="3"/>
        <v>0.12755</v>
      </c>
      <c r="M59" s="71">
        <f t="shared" si="3"/>
        <v>0.4003</v>
      </c>
      <c r="N59" s="71">
        <f t="shared" si="3"/>
        <v>2.68</v>
      </c>
      <c r="O59" s="62"/>
    </row>
    <row r="60" spans="1:15" s="79" customFormat="1" ht="14.25">
      <c r="A60" s="69" t="s">
        <v>136</v>
      </c>
      <c r="B60" s="62"/>
      <c r="C60" s="70"/>
      <c r="D60" s="70"/>
      <c r="E60" s="64">
        <f>E15+E18+E46+E59</f>
        <v>1591</v>
      </c>
      <c r="F60" s="71">
        <f aca="true" t="shared" si="4" ref="F60:N60">F59+F46+F18+F15</f>
        <v>1680.258</v>
      </c>
      <c r="G60" s="71">
        <f t="shared" si="4"/>
        <v>60.556200000000004</v>
      </c>
      <c r="H60" s="71">
        <f t="shared" si="4"/>
        <v>60.505700000000004</v>
      </c>
      <c r="I60" s="71">
        <f t="shared" si="4"/>
        <v>231.7973</v>
      </c>
      <c r="J60" s="71">
        <f t="shared" si="4"/>
        <v>918.3489999999999</v>
      </c>
      <c r="K60" s="71">
        <f t="shared" si="4"/>
        <v>45.9066</v>
      </c>
      <c r="L60" s="71">
        <f t="shared" si="4"/>
        <v>1.1812900000000002</v>
      </c>
      <c r="M60" s="71">
        <f t="shared" si="4"/>
        <v>3.1934</v>
      </c>
      <c r="N60" s="72">
        <f t="shared" si="4"/>
        <v>82.99359999999999</v>
      </c>
      <c r="O60" s="62"/>
    </row>
  </sheetData>
  <sheetProtection password="CF16" sheet="1"/>
  <mergeCells count="41">
    <mergeCell ref="A48:A55"/>
    <mergeCell ref="E36:E41"/>
    <mergeCell ref="A36:A41"/>
    <mergeCell ref="E31:E35"/>
    <mergeCell ref="E12:E14"/>
    <mergeCell ref="E44:E45"/>
    <mergeCell ref="A12:A14"/>
    <mergeCell ref="A22:A30"/>
    <mergeCell ref="E56:E57"/>
    <mergeCell ref="A10:A11"/>
    <mergeCell ref="E10:E11"/>
    <mergeCell ref="E22:E30"/>
    <mergeCell ref="E3:E4"/>
    <mergeCell ref="A42:A43"/>
    <mergeCell ref="A44:A45"/>
    <mergeCell ref="A20:A21"/>
    <mergeCell ref="E20:E21"/>
    <mergeCell ref="A6:A9"/>
    <mergeCell ref="B1:O1"/>
    <mergeCell ref="O3:O4"/>
    <mergeCell ref="A3:A4"/>
    <mergeCell ref="B3:B4"/>
    <mergeCell ref="C3:C4"/>
    <mergeCell ref="F3:F4"/>
    <mergeCell ref="O56:O57"/>
    <mergeCell ref="J3:N3"/>
    <mergeCell ref="O6:O9"/>
    <mergeCell ref="O10:O11"/>
    <mergeCell ref="O12:O14"/>
    <mergeCell ref="A31:A35"/>
    <mergeCell ref="O20:O21"/>
    <mergeCell ref="O31:O35"/>
    <mergeCell ref="O36:O41"/>
    <mergeCell ref="A56:A57"/>
    <mergeCell ref="O22:O30"/>
    <mergeCell ref="D3:D4"/>
    <mergeCell ref="G3:I3"/>
    <mergeCell ref="O44:O45"/>
    <mergeCell ref="O48:O55"/>
    <mergeCell ref="E6:E9"/>
    <mergeCell ref="E48:E55"/>
  </mergeCells>
  <hyperlinks>
    <hyperlink ref="O10:O11" r:id="rId1" display="Тех. карты док\3.doc"/>
    <hyperlink ref="O12:O14" r:id="rId2" display="Тех. карты док\264.doc"/>
    <hyperlink ref="O22:O30" r:id="rId3" display="Тех. карты док\64.doc"/>
    <hyperlink ref="O44:O45" r:id="rId4" display="Тех. карты док\274.doc"/>
    <hyperlink ref="O48:O55" r:id="rId5" display="Тех. карты док\207.doc"/>
    <hyperlink ref="O56:O57" r:id="rId6" display="Тех. карты док\258.doc"/>
    <hyperlink ref="O36:O41" r:id="rId7" display="Тех. карты док\216.doc"/>
    <hyperlink ref="O31:O35" r:id="rId8" display="Тех. карты док\119 б.doc"/>
    <hyperlink ref="O6:O9" r:id="rId9" display="Тех. карты док\180.doc"/>
    <hyperlink ref="O20:O21" r:id="rId10" display="Тех. карты док\43.doc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3" r:id="rId1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6"/>
  <sheetViews>
    <sheetView zoomScalePageLayoutView="0" workbookViewId="0" topLeftCell="A1">
      <pane xSplit="1" ySplit="4" topLeftCell="B2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O16384"/>
    </sheetView>
  </sheetViews>
  <sheetFormatPr defaultColWidth="9.140625" defaultRowHeight="15"/>
  <cols>
    <col min="1" max="1" width="16.00390625" style="82" customWidth="1"/>
    <col min="2" max="2" width="11.28125" style="73" customWidth="1"/>
    <col min="3" max="4" width="9.140625" style="74" customWidth="1"/>
    <col min="5" max="5" width="9.28125" style="75" customWidth="1"/>
    <col min="6" max="8" width="9.140625" style="74" customWidth="1"/>
    <col min="9" max="9" width="10.00390625" style="74" customWidth="1"/>
    <col min="10" max="14" width="9.140625" style="74" customWidth="1"/>
    <col min="15" max="15" width="10.421875" style="73" customWidth="1"/>
    <col min="16" max="16384" width="9.140625" style="73" customWidth="1"/>
  </cols>
  <sheetData>
    <row r="1" spans="1:15" ht="15" customHeight="1">
      <c r="A1" s="124" t="s">
        <v>66</v>
      </c>
      <c r="B1" s="147" t="s">
        <v>150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ht="15">
      <c r="A2" s="74"/>
    </row>
    <row r="3" spans="1:15" ht="28.5" customHeight="1">
      <c r="A3" s="126" t="s">
        <v>1</v>
      </c>
      <c r="B3" s="126" t="s">
        <v>2</v>
      </c>
      <c r="C3" s="126" t="s">
        <v>3</v>
      </c>
      <c r="D3" s="126" t="s">
        <v>4</v>
      </c>
      <c r="E3" s="126" t="str">
        <f>'5 день'!E3:E4</f>
        <v>Выход блюда</v>
      </c>
      <c r="F3" s="126" t="str">
        <f>'5 день'!F3:F4</f>
        <v>Энергетическая ценность (Ккал)</v>
      </c>
      <c r="G3" s="126" t="str">
        <f>'5 день'!G3:I3</f>
        <v>Пищевые вещества (г)</v>
      </c>
      <c r="H3" s="126"/>
      <c r="I3" s="126"/>
      <c r="J3" s="126" t="str">
        <f>'5 день'!J3:N3</f>
        <v>Минеральные вещества и витамины</v>
      </c>
      <c r="K3" s="126"/>
      <c r="L3" s="126"/>
      <c r="M3" s="126"/>
      <c r="N3" s="126"/>
      <c r="O3" s="126" t="str">
        <f>'5 день'!O3:O4</f>
        <v>№ рецептуры</v>
      </c>
    </row>
    <row r="4" spans="1:15" ht="33.75" customHeight="1">
      <c r="A4" s="126"/>
      <c r="B4" s="126"/>
      <c r="C4" s="126"/>
      <c r="D4" s="126"/>
      <c r="E4" s="126"/>
      <c r="F4" s="126"/>
      <c r="G4" s="113" t="s">
        <v>11</v>
      </c>
      <c r="H4" s="113" t="s">
        <v>12</v>
      </c>
      <c r="I4" s="113" t="s">
        <v>13</v>
      </c>
      <c r="J4" s="113" t="s">
        <v>5</v>
      </c>
      <c r="K4" s="113" t="s">
        <v>6</v>
      </c>
      <c r="L4" s="113" t="s">
        <v>7</v>
      </c>
      <c r="M4" s="113" t="s">
        <v>8</v>
      </c>
      <c r="N4" s="113" t="s">
        <v>9</v>
      </c>
      <c r="O4" s="126"/>
    </row>
    <row r="5" spans="1:15" ht="15">
      <c r="A5" s="76" t="s">
        <v>14</v>
      </c>
      <c r="B5" s="77"/>
      <c r="C5" s="77"/>
      <c r="D5" s="77"/>
      <c r="E5" s="77"/>
      <c r="F5" s="77"/>
      <c r="G5" s="77"/>
      <c r="H5" s="77"/>
      <c r="I5" s="78"/>
      <c r="J5" s="77"/>
      <c r="K5" s="77"/>
      <c r="L5" s="77"/>
      <c r="M5" s="77"/>
      <c r="N5" s="77"/>
      <c r="O5" s="67"/>
    </row>
    <row r="6" spans="1:15" ht="30" customHeight="1">
      <c r="A6" s="141" t="s">
        <v>176</v>
      </c>
      <c r="B6" s="12" t="s">
        <v>67</v>
      </c>
      <c r="C6" s="113">
        <v>24</v>
      </c>
      <c r="D6" s="113">
        <v>24</v>
      </c>
      <c r="E6" s="140">
        <v>200</v>
      </c>
      <c r="F6" s="113">
        <f>$D$6*Таблица!D10</f>
        <v>73.19999999999999</v>
      </c>
      <c r="G6" s="113">
        <f>$D$6*Таблица!E10</f>
        <v>2.64</v>
      </c>
      <c r="H6" s="113">
        <f>$D$6*Таблица!F10</f>
        <v>1.488</v>
      </c>
      <c r="I6" s="113">
        <f>$D$6*Таблица!G10</f>
        <v>12.024000000000001</v>
      </c>
      <c r="J6" s="113">
        <f>$D$6*Таблица!H10</f>
        <v>12.48</v>
      </c>
      <c r="K6" s="113">
        <f>$D$6*Таблица!I10</f>
        <v>1.8719999999999999</v>
      </c>
      <c r="L6" s="113">
        <f>$D$6*Таблица!J10</f>
        <v>0.10799999999999998</v>
      </c>
      <c r="M6" s="113">
        <f>$D$6*Таблица!K10</f>
        <v>0.024</v>
      </c>
      <c r="N6" s="68">
        <f>$D$6*Таблица!L10</f>
        <v>0</v>
      </c>
      <c r="O6" s="127">
        <v>169</v>
      </c>
    </row>
    <row r="7" spans="1:15" ht="30">
      <c r="A7" s="141"/>
      <c r="B7" s="12" t="s">
        <v>16</v>
      </c>
      <c r="C7" s="113">
        <v>2</v>
      </c>
      <c r="D7" s="113">
        <v>2</v>
      </c>
      <c r="E7" s="140"/>
      <c r="F7" s="113">
        <f>$D$7*Таблица!D24</f>
        <v>14.68</v>
      </c>
      <c r="G7" s="113">
        <f>$D$7*Таблица!E24</f>
        <v>0.008</v>
      </c>
      <c r="H7" s="113">
        <f>$D$7*Таблица!F24</f>
        <v>1.57</v>
      </c>
      <c r="I7" s="113">
        <f>$D$7*Таблица!G24</f>
        <v>0.01</v>
      </c>
      <c r="J7" s="113">
        <f>$D$7*Таблица!H24</f>
        <v>0.48</v>
      </c>
      <c r="K7" s="113">
        <f>$D$7*Таблица!I24</f>
        <v>0.04</v>
      </c>
      <c r="L7" s="113">
        <f>$D$7*Таблица!J24</f>
        <v>0.002</v>
      </c>
      <c r="M7" s="113">
        <f>$D$7*Таблица!K24</f>
        <v>0.002</v>
      </c>
      <c r="N7" s="68">
        <f>$D$7*Таблица!L24</f>
        <v>0</v>
      </c>
      <c r="O7" s="133"/>
    </row>
    <row r="8" spans="1:15" ht="31.5" customHeight="1">
      <c r="A8" s="141"/>
      <c r="B8" s="12" t="s">
        <v>143</v>
      </c>
      <c r="C8" s="113">
        <v>40</v>
      </c>
      <c r="D8" s="113">
        <v>40</v>
      </c>
      <c r="E8" s="140"/>
      <c r="F8" s="113">
        <f>$D$8*Таблица!D23</f>
        <v>128</v>
      </c>
      <c r="G8" s="113">
        <f>$D$8*Таблица!E23</f>
        <v>2.88</v>
      </c>
      <c r="H8" s="113">
        <f>$D$8*Таблица!F23</f>
        <v>3.4000000000000004</v>
      </c>
      <c r="I8" s="113">
        <f>$D$8*Таблица!G23</f>
        <v>22.400000000000002</v>
      </c>
      <c r="J8" s="113">
        <f>$D$8*Таблица!H23</f>
        <v>122.8</v>
      </c>
      <c r="K8" s="113">
        <f>$D$8*Таблица!I23</f>
        <v>0.08</v>
      </c>
      <c r="L8" s="113">
        <f>$D$8*Таблица!J23</f>
        <v>0.023999999999999997</v>
      </c>
      <c r="M8" s="113">
        <f>$D$8*Таблица!K23</f>
        <v>0.08</v>
      </c>
      <c r="N8" s="68">
        <f>$D$8*Таблица!L23</f>
        <v>0.4</v>
      </c>
      <c r="O8" s="133"/>
    </row>
    <row r="9" spans="1:15" ht="30">
      <c r="A9" s="141" t="s">
        <v>160</v>
      </c>
      <c r="B9" s="11" t="s">
        <v>29</v>
      </c>
      <c r="C9" s="113">
        <v>10</v>
      </c>
      <c r="D9" s="113">
        <v>10</v>
      </c>
      <c r="E9" s="146" t="s">
        <v>148</v>
      </c>
      <c r="F9" s="113">
        <f>$D$9*Таблица!D2</f>
        <v>26.200000000000003</v>
      </c>
      <c r="G9" s="113">
        <f>$D$9*Таблица!E2</f>
        <v>0.77</v>
      </c>
      <c r="H9" s="113">
        <f>$D$9*Таблица!F2</f>
        <v>0.3</v>
      </c>
      <c r="I9" s="113">
        <f>$D$9*Таблица!G2</f>
        <v>4.98</v>
      </c>
      <c r="J9" s="113">
        <f>$D$9*Таблица!H2</f>
        <v>2</v>
      </c>
      <c r="K9" s="113">
        <f>$D$9*Таблица!I2</f>
        <v>0.09</v>
      </c>
      <c r="L9" s="113">
        <f>$D$9*Таблица!J2</f>
        <v>0.011000000000000001</v>
      </c>
      <c r="M9" s="113">
        <f>$D$9*Таблица!K2</f>
        <v>0.008</v>
      </c>
      <c r="N9" s="68">
        <f>$D$9*Таблица!L2</f>
        <v>0</v>
      </c>
      <c r="O9" s="127">
        <v>1</v>
      </c>
    </row>
    <row r="10" spans="1:15" ht="15">
      <c r="A10" s="141"/>
      <c r="B10" s="11" t="s">
        <v>16</v>
      </c>
      <c r="C10" s="113">
        <v>5</v>
      </c>
      <c r="D10" s="113">
        <v>5</v>
      </c>
      <c r="E10" s="146"/>
      <c r="F10" s="113">
        <f>$D$10*Таблица!D24</f>
        <v>36.7</v>
      </c>
      <c r="G10" s="113">
        <f>$D$10*Таблица!E24</f>
        <v>0.02</v>
      </c>
      <c r="H10" s="113">
        <f>$D$10*Таблица!F24</f>
        <v>3.9250000000000003</v>
      </c>
      <c r="I10" s="113">
        <f>$D$10*Таблица!G24</f>
        <v>0.025</v>
      </c>
      <c r="J10" s="113">
        <f>$D$10*Таблица!H24</f>
        <v>1.2</v>
      </c>
      <c r="K10" s="113">
        <f>$D$10*Таблица!I24</f>
        <v>0.1</v>
      </c>
      <c r="L10" s="113">
        <f>$D$10*Таблица!J24</f>
        <v>0.005</v>
      </c>
      <c r="M10" s="113">
        <f>$D$10*Таблица!K24</f>
        <v>0.005</v>
      </c>
      <c r="N10" s="68">
        <f>$D$10*Таблица!L24</f>
        <v>0</v>
      </c>
      <c r="O10" s="128"/>
    </row>
    <row r="11" spans="1:15" ht="30">
      <c r="A11" s="141" t="s">
        <v>221</v>
      </c>
      <c r="B11" s="11" t="s">
        <v>140</v>
      </c>
      <c r="C11" s="113">
        <v>2</v>
      </c>
      <c r="D11" s="113">
        <v>2</v>
      </c>
      <c r="E11" s="140">
        <v>200</v>
      </c>
      <c r="F11" s="113">
        <f>$D$11*Таблица!D62</f>
        <v>0</v>
      </c>
      <c r="G11" s="113">
        <f>$D$11*Таблица!E62</f>
        <v>0</v>
      </c>
      <c r="H11" s="113">
        <f>$D$11*Таблица!F62</f>
        <v>0</v>
      </c>
      <c r="I11" s="113">
        <f>$D$11*Таблица!G62</f>
        <v>0</v>
      </c>
      <c r="J11" s="113">
        <f>$D$11*Таблица!H62</f>
        <v>0.98</v>
      </c>
      <c r="K11" s="113">
        <f>$D$11*Таблица!I62</f>
        <v>0.006</v>
      </c>
      <c r="L11" s="113">
        <f>$D$11*Таблица!J62</f>
        <v>0.0004</v>
      </c>
      <c r="M11" s="113">
        <f>$D$11*Таблица!K62</f>
        <v>0.0012</v>
      </c>
      <c r="N11" s="68">
        <f>$D$11*Таблица!L62</f>
        <v>0.004</v>
      </c>
      <c r="O11" s="129">
        <v>432</v>
      </c>
    </row>
    <row r="12" spans="1:15" ht="15">
      <c r="A12" s="141"/>
      <c r="B12" s="11" t="s">
        <v>17</v>
      </c>
      <c r="C12" s="113">
        <v>10</v>
      </c>
      <c r="D12" s="113">
        <v>10</v>
      </c>
      <c r="E12" s="140"/>
      <c r="F12" s="113">
        <f>$D$12*Таблица!D15</f>
        <v>37.9</v>
      </c>
      <c r="G12" s="113">
        <f>$D$12*Таблица!E15</f>
        <v>0</v>
      </c>
      <c r="H12" s="113">
        <f>$D$12*Таблица!F15</f>
        <v>0</v>
      </c>
      <c r="I12" s="113">
        <f>$D$12*Таблица!G15</f>
        <v>9.98</v>
      </c>
      <c r="J12" s="113">
        <f>$D$12*Таблица!H15</f>
        <v>0.2</v>
      </c>
      <c r="K12" s="113">
        <f>$D$12*Таблица!I15</f>
        <v>0.3</v>
      </c>
      <c r="L12" s="113">
        <f>$D$12*Таблица!J15</f>
        <v>0</v>
      </c>
      <c r="M12" s="113">
        <f>$D$12*Таблица!K15</f>
        <v>0</v>
      </c>
      <c r="N12" s="68">
        <f>$D$12*Таблица!L15</f>
        <v>0</v>
      </c>
      <c r="O12" s="131"/>
    </row>
    <row r="13" spans="1:15" s="79" customFormat="1" ht="14.25">
      <c r="A13" s="69" t="s">
        <v>37</v>
      </c>
      <c r="B13" s="62"/>
      <c r="C13" s="70"/>
      <c r="D13" s="70"/>
      <c r="E13" s="64">
        <f>E6+E11+15</f>
        <v>415</v>
      </c>
      <c r="F13" s="71">
        <f aca="true" t="shared" si="0" ref="F13:N13">SUM(F6:F12)</f>
        <v>316.67999999999995</v>
      </c>
      <c r="G13" s="71">
        <f t="shared" si="0"/>
        <v>6.318</v>
      </c>
      <c r="H13" s="71">
        <f t="shared" si="0"/>
        <v>10.683</v>
      </c>
      <c r="I13" s="71">
        <f t="shared" si="0"/>
        <v>49.419</v>
      </c>
      <c r="J13" s="71">
        <f t="shared" si="0"/>
        <v>140.13999999999996</v>
      </c>
      <c r="K13" s="71">
        <f t="shared" si="0"/>
        <v>2.4879999999999995</v>
      </c>
      <c r="L13" s="71">
        <f t="shared" si="0"/>
        <v>0.1504</v>
      </c>
      <c r="M13" s="71">
        <f t="shared" si="0"/>
        <v>0.12020000000000003</v>
      </c>
      <c r="N13" s="72">
        <f t="shared" si="0"/>
        <v>0.404</v>
      </c>
      <c r="O13" s="62"/>
    </row>
    <row r="14" spans="1:15" ht="15">
      <c r="A14" s="65" t="s">
        <v>19</v>
      </c>
      <c r="B14" s="63"/>
      <c r="C14" s="63"/>
      <c r="D14" s="63"/>
      <c r="E14" s="63"/>
      <c r="F14" s="63"/>
      <c r="G14" s="63"/>
      <c r="H14" s="63"/>
      <c r="I14" s="66"/>
      <c r="J14" s="63"/>
      <c r="K14" s="63"/>
      <c r="L14" s="63"/>
      <c r="M14" s="63"/>
      <c r="N14" s="63"/>
      <c r="O14" s="67"/>
    </row>
    <row r="15" spans="1:15" ht="15">
      <c r="A15" s="115" t="s">
        <v>60</v>
      </c>
      <c r="B15" s="11" t="s">
        <v>61</v>
      </c>
      <c r="C15" s="113">
        <v>171</v>
      </c>
      <c r="D15" s="113">
        <v>171</v>
      </c>
      <c r="E15" s="114">
        <v>171</v>
      </c>
      <c r="F15" s="113">
        <f>$D$15*Таблица!D21</f>
        <v>95.76</v>
      </c>
      <c r="G15" s="113">
        <f>$D$15*Таблица!E21</f>
        <v>4.788</v>
      </c>
      <c r="H15" s="113">
        <f>$D$15*Таблица!F21</f>
        <v>5.472</v>
      </c>
      <c r="I15" s="113">
        <f>$D$15*Таблица!G21</f>
        <v>7.011</v>
      </c>
      <c r="J15" s="113">
        <f>$D$15*Таблица!H21</f>
        <v>205.2</v>
      </c>
      <c r="K15" s="113">
        <f>$D$15*Таблица!I21</f>
        <v>0.171</v>
      </c>
      <c r="L15" s="113">
        <f>$D$15*Таблица!J21</f>
        <v>0.0513</v>
      </c>
      <c r="M15" s="113">
        <f>$D$15*Таблица!K21</f>
        <v>0.29069999999999996</v>
      </c>
      <c r="N15" s="113">
        <f>$D$15*Таблица!L21</f>
        <v>1.197</v>
      </c>
      <c r="O15" s="112">
        <v>253</v>
      </c>
    </row>
    <row r="16" spans="1:15" s="79" customFormat="1" ht="14.25">
      <c r="A16" s="69" t="s">
        <v>37</v>
      </c>
      <c r="B16" s="62"/>
      <c r="C16" s="70"/>
      <c r="D16" s="70"/>
      <c r="E16" s="64">
        <f>E15</f>
        <v>171</v>
      </c>
      <c r="F16" s="71">
        <f aca="true" t="shared" si="1" ref="F16:N16">SUM(F15)</f>
        <v>95.76</v>
      </c>
      <c r="G16" s="71">
        <f t="shared" si="1"/>
        <v>4.788</v>
      </c>
      <c r="H16" s="71">
        <f t="shared" si="1"/>
        <v>5.472</v>
      </c>
      <c r="I16" s="71">
        <f t="shared" si="1"/>
        <v>7.011</v>
      </c>
      <c r="J16" s="71">
        <f t="shared" si="1"/>
        <v>205.2</v>
      </c>
      <c r="K16" s="71">
        <f t="shared" si="1"/>
        <v>0.171</v>
      </c>
      <c r="L16" s="71">
        <f t="shared" si="1"/>
        <v>0.0513</v>
      </c>
      <c r="M16" s="71">
        <f t="shared" si="1"/>
        <v>0.29069999999999996</v>
      </c>
      <c r="N16" s="72">
        <f t="shared" si="1"/>
        <v>1.197</v>
      </c>
      <c r="O16" s="62"/>
    </row>
    <row r="17" spans="1:15" ht="15">
      <c r="A17" s="65" t="s">
        <v>21</v>
      </c>
      <c r="B17" s="63"/>
      <c r="C17" s="63"/>
      <c r="D17" s="63"/>
      <c r="E17" s="63"/>
      <c r="F17" s="63"/>
      <c r="G17" s="63"/>
      <c r="H17" s="63"/>
      <c r="I17" s="66"/>
      <c r="J17" s="63"/>
      <c r="K17" s="63"/>
      <c r="L17" s="63"/>
      <c r="M17" s="63"/>
      <c r="N17" s="63"/>
      <c r="O17" s="67"/>
    </row>
    <row r="18" spans="1:15" ht="33" customHeight="1">
      <c r="A18" s="151" t="s">
        <v>233</v>
      </c>
      <c r="B18" s="81" t="s">
        <v>65</v>
      </c>
      <c r="C18" s="113">
        <v>30</v>
      </c>
      <c r="D18" s="113">
        <v>30</v>
      </c>
      <c r="E18" s="142">
        <v>30</v>
      </c>
      <c r="F18" s="113">
        <f>$D$18*Таблица!D50</f>
        <v>16.5</v>
      </c>
      <c r="G18" s="113">
        <f>$D$18*Таблица!E50</f>
        <v>0.24</v>
      </c>
      <c r="H18" s="113">
        <f>$D$18*Таблица!F50</f>
        <v>1.2</v>
      </c>
      <c r="I18" s="113">
        <f>$D$18*Таблица!G50</f>
        <v>1.2899999999999998</v>
      </c>
      <c r="J18" s="113">
        <f>$D$18*Таблица!H50</f>
        <v>13.2</v>
      </c>
      <c r="K18" s="113">
        <f>$D$18*Таблица!I50</f>
        <v>2.6999999999999997</v>
      </c>
      <c r="L18" s="113">
        <f>$D$18*Таблица!J50</f>
        <v>0.15</v>
      </c>
      <c r="M18" s="113">
        <f>$D$18*Таблица!K50</f>
        <v>0.015</v>
      </c>
      <c r="N18" s="113">
        <f>$D$18*Таблица!L50</f>
        <v>6</v>
      </c>
      <c r="O18" s="150"/>
    </row>
    <row r="19" spans="1:15" ht="30" customHeight="1">
      <c r="A19" s="152"/>
      <c r="B19" s="81" t="s">
        <v>23</v>
      </c>
      <c r="C19" s="113">
        <v>0.5</v>
      </c>
      <c r="D19" s="113">
        <v>0.5</v>
      </c>
      <c r="E19" s="144"/>
      <c r="F19" s="113">
        <f>$D$19*Таблица!D26</f>
        <v>4.495</v>
      </c>
      <c r="G19" s="113">
        <f>$D$19*Таблица!E26</f>
        <v>0</v>
      </c>
      <c r="H19" s="113">
        <f>$D$19*Таблица!F26</f>
        <v>0.4995</v>
      </c>
      <c r="I19" s="113">
        <f>$D$19*Таблица!G26</f>
        <v>0</v>
      </c>
      <c r="J19" s="113">
        <f>$D$19*Таблица!H26</f>
        <v>0</v>
      </c>
      <c r="K19" s="113">
        <f>$D$19*Таблица!I26</f>
        <v>0</v>
      </c>
      <c r="L19" s="113">
        <f>$D$19*Таблица!J26</f>
        <v>0</v>
      </c>
      <c r="M19" s="113">
        <f>$D$19*Таблица!K26</f>
        <v>0</v>
      </c>
      <c r="N19" s="113">
        <f>$D$19*Таблица!L26</f>
        <v>0</v>
      </c>
      <c r="O19" s="150"/>
    </row>
    <row r="20" spans="1:15" ht="15" customHeight="1">
      <c r="A20" s="141" t="s">
        <v>267</v>
      </c>
      <c r="B20" s="11" t="s">
        <v>15</v>
      </c>
      <c r="C20" s="113">
        <v>10</v>
      </c>
      <c r="D20" s="113">
        <v>10</v>
      </c>
      <c r="E20" s="140">
        <v>200</v>
      </c>
      <c r="F20" s="113">
        <f>$D$20*Таблица!D8</f>
        <v>33</v>
      </c>
      <c r="G20" s="113">
        <f>$D$20*Таблица!E8</f>
        <v>0.7000000000000001</v>
      </c>
      <c r="H20" s="113">
        <f>$D$20*Таблица!F8</f>
        <v>0.1</v>
      </c>
      <c r="I20" s="113">
        <f>$D$20*Таблица!G8</f>
        <v>7.14</v>
      </c>
      <c r="J20" s="113">
        <f>$D$20*Таблица!H8</f>
        <v>2.4</v>
      </c>
      <c r="K20" s="113">
        <f>$D$20*Таблица!I8</f>
        <v>0.18</v>
      </c>
      <c r="L20" s="113">
        <f>$D$20*Таблица!J8</f>
        <v>0.008</v>
      </c>
      <c r="M20" s="113">
        <f>$D$20*Таблица!K8</f>
        <v>0.004</v>
      </c>
      <c r="N20" s="113">
        <f>$D$20*Таблица!L8</f>
        <v>0</v>
      </c>
      <c r="O20" s="127">
        <v>57</v>
      </c>
    </row>
    <row r="21" spans="1:15" ht="15">
      <c r="A21" s="141"/>
      <c r="B21" s="11" t="s">
        <v>26</v>
      </c>
      <c r="C21" s="113">
        <v>50</v>
      </c>
      <c r="D21" s="113">
        <v>50</v>
      </c>
      <c r="E21" s="140"/>
      <c r="F21" s="113">
        <f>$D$21*Таблица!D34</f>
        <v>40</v>
      </c>
      <c r="G21" s="113">
        <f>$D$21*Таблица!E34</f>
        <v>1</v>
      </c>
      <c r="H21" s="113">
        <f>$D$21*Таблица!F34</f>
        <v>0.2</v>
      </c>
      <c r="I21" s="113">
        <f>$D$21*Таблица!G34</f>
        <v>8.649999999999999</v>
      </c>
      <c r="J21" s="113">
        <f>$D$21*Таблица!H34</f>
        <v>5</v>
      </c>
      <c r="K21" s="113">
        <f>$D$21*Таблица!I34</f>
        <v>0.44999999999999996</v>
      </c>
      <c r="L21" s="113">
        <f>$D$21*Таблица!J34</f>
        <v>0.06</v>
      </c>
      <c r="M21" s="113">
        <f>$D$21*Таблица!K34</f>
        <v>0.025</v>
      </c>
      <c r="N21" s="68">
        <f>$D$21*Таблица!L34</f>
        <v>10</v>
      </c>
      <c r="O21" s="133"/>
    </row>
    <row r="22" spans="1:15" ht="15">
      <c r="A22" s="141"/>
      <c r="B22" s="11" t="s">
        <v>36</v>
      </c>
      <c r="C22" s="113">
        <v>25</v>
      </c>
      <c r="D22" s="113">
        <v>20</v>
      </c>
      <c r="E22" s="140"/>
      <c r="F22" s="113">
        <f>$D$22*Таблица!D39</f>
        <v>43.6</v>
      </c>
      <c r="G22" s="113">
        <f>$D$22*Таблица!E39</f>
        <v>3.7199999999999998</v>
      </c>
      <c r="H22" s="113">
        <f>$D$22*Таблица!F39</f>
        <v>3.2</v>
      </c>
      <c r="I22" s="113">
        <f>$D$22*Таблица!G39</f>
        <v>0</v>
      </c>
      <c r="J22" s="113">
        <f>$D$22*Таблица!H39</f>
        <v>1.7999999999999998</v>
      </c>
      <c r="K22" s="113">
        <f>$D$22*Таблица!I39</f>
        <v>0.52</v>
      </c>
      <c r="L22" s="113">
        <f>$D$22*Таблица!J39</f>
        <v>0.12</v>
      </c>
      <c r="M22" s="113">
        <f>$D$22*Таблица!K39</f>
        <v>0.3</v>
      </c>
      <c r="N22" s="113">
        <f>$D$22*Таблица!L39</f>
        <v>0</v>
      </c>
      <c r="O22" s="133"/>
    </row>
    <row r="23" spans="1:15" ht="15">
      <c r="A23" s="141"/>
      <c r="B23" s="11" t="s">
        <v>24</v>
      </c>
      <c r="C23" s="113">
        <v>20</v>
      </c>
      <c r="D23" s="113">
        <v>20</v>
      </c>
      <c r="E23" s="140"/>
      <c r="F23" s="113">
        <f>$D$23*Таблица!D29</f>
        <v>8.2</v>
      </c>
      <c r="G23" s="113">
        <f>$D$23*Таблица!E29</f>
        <v>0.28</v>
      </c>
      <c r="H23" s="113">
        <f>$D$23*Таблица!F29</f>
        <v>0</v>
      </c>
      <c r="I23" s="113">
        <f>$D$23*Таблица!G29</f>
        <v>1.8199999999999998</v>
      </c>
      <c r="J23" s="113">
        <f>$D$23*Таблица!H29</f>
        <v>6.2</v>
      </c>
      <c r="K23" s="113">
        <f>$D$23*Таблица!I29</f>
        <v>0.16</v>
      </c>
      <c r="L23" s="113">
        <f>$D$23*Таблица!J29</f>
        <v>0.01</v>
      </c>
      <c r="M23" s="113">
        <f>$D$23*Таблица!K29</f>
        <v>0.004</v>
      </c>
      <c r="N23" s="68">
        <f>$D$23*Таблица!L29</f>
        <v>2</v>
      </c>
      <c r="O23" s="133"/>
    </row>
    <row r="24" spans="1:15" ht="15">
      <c r="A24" s="141"/>
      <c r="B24" s="11" t="s">
        <v>25</v>
      </c>
      <c r="C24" s="113">
        <v>20</v>
      </c>
      <c r="D24" s="113">
        <v>20</v>
      </c>
      <c r="E24" s="140"/>
      <c r="F24" s="113">
        <f>$D$24*Таблица!D30</f>
        <v>6.800000000000001</v>
      </c>
      <c r="G24" s="113">
        <f>$D$24*Таблица!E30</f>
        <v>0.26</v>
      </c>
      <c r="H24" s="113">
        <f>$D$24*Таблица!F30</f>
        <v>0.02</v>
      </c>
      <c r="I24" s="113">
        <f>$D$24*Таблица!G30</f>
        <v>1.6800000000000002</v>
      </c>
      <c r="J24" s="113">
        <f>$D$24*Таблица!H30</f>
        <v>10.2</v>
      </c>
      <c r="K24" s="113">
        <f>$D$24*Таблица!I30</f>
        <v>0.24</v>
      </c>
      <c r="L24" s="113">
        <f>$D$24*Таблица!J30</f>
        <v>0.011999999999999999</v>
      </c>
      <c r="M24" s="113">
        <f>$D$24*Таблица!K30</f>
        <v>0.014</v>
      </c>
      <c r="N24" s="68">
        <f>$D$24*Таблица!L30</f>
        <v>1</v>
      </c>
      <c r="O24" s="133"/>
    </row>
    <row r="25" spans="1:15" ht="15">
      <c r="A25" s="141"/>
      <c r="B25" s="11" t="s">
        <v>16</v>
      </c>
      <c r="C25" s="113">
        <v>3</v>
      </c>
      <c r="D25" s="113">
        <v>3</v>
      </c>
      <c r="E25" s="140"/>
      <c r="F25" s="113">
        <f>$D$25*Таблица!D24</f>
        <v>22.02</v>
      </c>
      <c r="G25" s="113">
        <f>$D$25*Таблица!E24</f>
        <v>0.012</v>
      </c>
      <c r="H25" s="113">
        <f>$D$25*Таблица!F24</f>
        <v>2.355</v>
      </c>
      <c r="I25" s="113">
        <f>$D$25*Таблица!G24</f>
        <v>0.015</v>
      </c>
      <c r="J25" s="113">
        <f>$D$25*Таблица!H24</f>
        <v>0.72</v>
      </c>
      <c r="K25" s="113">
        <f>$D$25*Таблица!I24</f>
        <v>0.06</v>
      </c>
      <c r="L25" s="113">
        <f>$D$25*Таблица!J24</f>
        <v>0.003</v>
      </c>
      <c r="M25" s="113">
        <f>$D$25*Таблица!K24</f>
        <v>0.003</v>
      </c>
      <c r="N25" s="68">
        <f>$D$25*Таблица!L24</f>
        <v>0</v>
      </c>
      <c r="O25" s="133"/>
    </row>
    <row r="26" spans="1:15" ht="15">
      <c r="A26" s="141"/>
      <c r="B26" s="11" t="s">
        <v>23</v>
      </c>
      <c r="C26" s="113">
        <v>1.5</v>
      </c>
      <c r="D26" s="113">
        <v>1.5</v>
      </c>
      <c r="E26" s="140"/>
      <c r="F26" s="113">
        <f>$D$26*Таблица!D26</f>
        <v>13.485</v>
      </c>
      <c r="G26" s="113">
        <f>$D$26*Таблица!E26</f>
        <v>0</v>
      </c>
      <c r="H26" s="113">
        <f>$D$26*Таблица!F26</f>
        <v>1.4985</v>
      </c>
      <c r="I26" s="113">
        <f>$D$26*Таблица!G26</f>
        <v>0</v>
      </c>
      <c r="J26" s="113">
        <f>$D$26*Таблица!H26</f>
        <v>0</v>
      </c>
      <c r="K26" s="113">
        <f>$D$26*Таблица!I26</f>
        <v>0</v>
      </c>
      <c r="L26" s="113">
        <f>$D$26*Таблица!J26</f>
        <v>0</v>
      </c>
      <c r="M26" s="113">
        <f>$D$26*Таблица!K26</f>
        <v>0</v>
      </c>
      <c r="N26" s="68">
        <f>$D$26*Таблица!L26</f>
        <v>0</v>
      </c>
      <c r="O26" s="128"/>
    </row>
    <row r="27" spans="1:15" ht="15" customHeight="1">
      <c r="A27" s="141" t="s">
        <v>259</v>
      </c>
      <c r="B27" s="11" t="s">
        <v>26</v>
      </c>
      <c r="C27" s="113">
        <v>120</v>
      </c>
      <c r="D27" s="113">
        <v>120</v>
      </c>
      <c r="E27" s="140">
        <v>160</v>
      </c>
      <c r="F27" s="113">
        <f>$D$27*Таблица!D34</f>
        <v>96</v>
      </c>
      <c r="G27" s="113">
        <f>$D$27*Таблица!E34</f>
        <v>2.4</v>
      </c>
      <c r="H27" s="113">
        <f>$D$27*Таблица!F34</f>
        <v>0.48</v>
      </c>
      <c r="I27" s="113">
        <f>$D$27*Таблица!G34</f>
        <v>20.759999999999998</v>
      </c>
      <c r="J27" s="113">
        <f>$D$27*Таблица!H34</f>
        <v>12</v>
      </c>
      <c r="K27" s="113">
        <f>$D$27*Таблица!I34</f>
        <v>1.0799999999999998</v>
      </c>
      <c r="L27" s="113">
        <f>$D$27*Таблица!J34</f>
        <v>0.144</v>
      </c>
      <c r="M27" s="113">
        <f>$D$27*Таблица!K34</f>
        <v>0.06</v>
      </c>
      <c r="N27" s="68">
        <f>$D$27*Таблица!L34</f>
        <v>24</v>
      </c>
      <c r="O27" s="127">
        <v>134</v>
      </c>
    </row>
    <row r="28" spans="1:15" ht="15">
      <c r="A28" s="141"/>
      <c r="B28" s="11" t="s">
        <v>24</v>
      </c>
      <c r="C28" s="113">
        <v>20</v>
      </c>
      <c r="D28" s="113">
        <v>20</v>
      </c>
      <c r="E28" s="140"/>
      <c r="F28" s="113">
        <f>$D$28*Таблица!D29</f>
        <v>8.2</v>
      </c>
      <c r="G28" s="113">
        <f>$D$28*Таблица!E29</f>
        <v>0.28</v>
      </c>
      <c r="H28" s="113">
        <f>$D$28*Таблица!F29</f>
        <v>0</v>
      </c>
      <c r="I28" s="113">
        <f>$D$28*Таблица!G29</f>
        <v>1.8199999999999998</v>
      </c>
      <c r="J28" s="113">
        <f>$D$28*Таблица!H29</f>
        <v>6.2</v>
      </c>
      <c r="K28" s="113">
        <f>$D$28*Таблица!I29</f>
        <v>0.16</v>
      </c>
      <c r="L28" s="113">
        <f>$D$28*Таблица!J29</f>
        <v>0.01</v>
      </c>
      <c r="M28" s="113">
        <f>$D$28*Таблица!K29</f>
        <v>0.004</v>
      </c>
      <c r="N28" s="68">
        <f>$D$28*Таблица!L29</f>
        <v>2</v>
      </c>
      <c r="O28" s="133"/>
    </row>
    <row r="29" spans="1:15" ht="15">
      <c r="A29" s="141"/>
      <c r="B29" s="11" t="s">
        <v>36</v>
      </c>
      <c r="C29" s="113">
        <v>80</v>
      </c>
      <c r="D29" s="113">
        <v>45</v>
      </c>
      <c r="E29" s="140"/>
      <c r="F29" s="113">
        <f>$D$29*Таблица!D39</f>
        <v>98.10000000000001</v>
      </c>
      <c r="G29" s="113">
        <f>$D$29*Таблица!E39</f>
        <v>8.37</v>
      </c>
      <c r="H29" s="113">
        <f>$D$29*Таблица!F39</f>
        <v>7.2</v>
      </c>
      <c r="I29" s="113">
        <f>$D$29*Таблица!G39</f>
        <v>0</v>
      </c>
      <c r="J29" s="113">
        <f>$D$29*Таблица!H39</f>
        <v>4.05</v>
      </c>
      <c r="K29" s="113">
        <f>$D$29*Таблица!I39</f>
        <v>1.17</v>
      </c>
      <c r="L29" s="113">
        <f>$D$29*Таблица!J39</f>
        <v>0.27</v>
      </c>
      <c r="M29" s="113">
        <f>$D$29*Таблица!K39</f>
        <v>0.6749999999999999</v>
      </c>
      <c r="N29" s="113">
        <f>$D$29*Таблица!L39</f>
        <v>0</v>
      </c>
      <c r="O29" s="133"/>
    </row>
    <row r="30" spans="1:15" ht="30">
      <c r="A30" s="141"/>
      <c r="B30" s="11" t="s">
        <v>147</v>
      </c>
      <c r="C30" s="113">
        <v>3</v>
      </c>
      <c r="D30" s="113">
        <v>3</v>
      </c>
      <c r="E30" s="140"/>
      <c r="F30" s="113">
        <f>$D$30*Таблица!D51</f>
        <v>2.9699999999999998</v>
      </c>
      <c r="G30" s="113">
        <f>$D$30*Таблица!E51</f>
        <v>0.14400000000000002</v>
      </c>
      <c r="H30" s="113">
        <f>$D$30*Таблица!F51</f>
        <v>0</v>
      </c>
      <c r="I30" s="113">
        <f>$D$30*Таблица!G51</f>
        <v>0.5700000000000001</v>
      </c>
      <c r="J30" s="113">
        <f>$D$30*Таблица!H51</f>
        <v>0.6000000000000001</v>
      </c>
      <c r="K30" s="113">
        <f>$D$30*Таблица!I51</f>
        <v>0.06</v>
      </c>
      <c r="L30" s="113">
        <f>$D$30*Таблица!J51</f>
        <v>0.0045000000000000005</v>
      </c>
      <c r="M30" s="113">
        <f>$D$30*Таблица!K51</f>
        <v>0.51</v>
      </c>
      <c r="N30" s="113">
        <f>$D$30*Таблица!L51</f>
        <v>0.78</v>
      </c>
      <c r="O30" s="133"/>
    </row>
    <row r="31" spans="1:15" ht="15">
      <c r="A31" s="141"/>
      <c r="B31" s="11" t="s">
        <v>16</v>
      </c>
      <c r="C31" s="113">
        <v>3</v>
      </c>
      <c r="D31" s="113">
        <v>3</v>
      </c>
      <c r="E31" s="140"/>
      <c r="F31" s="113">
        <f>$D$31*Таблица!D24</f>
        <v>22.02</v>
      </c>
      <c r="G31" s="113">
        <f>$D$31*Таблица!E24</f>
        <v>0.012</v>
      </c>
      <c r="H31" s="113">
        <f>$D$31*Таблица!F24</f>
        <v>2.355</v>
      </c>
      <c r="I31" s="113">
        <f>$D$31*Таблица!G24</f>
        <v>0.015</v>
      </c>
      <c r="J31" s="113">
        <f>$D$31*Таблица!H24</f>
        <v>0.72</v>
      </c>
      <c r="K31" s="113">
        <f>$D$31*Таблица!I24</f>
        <v>0.06</v>
      </c>
      <c r="L31" s="113">
        <f>$D$31*Таблица!J24</f>
        <v>0.003</v>
      </c>
      <c r="M31" s="113">
        <f>$D$31*Таблица!K24</f>
        <v>0.003</v>
      </c>
      <c r="N31" s="68">
        <f>$D$31*Таблица!L24</f>
        <v>0</v>
      </c>
      <c r="O31" s="133"/>
    </row>
    <row r="32" spans="1:15" ht="15">
      <c r="A32" s="141"/>
      <c r="B32" s="11" t="s">
        <v>23</v>
      </c>
      <c r="C32" s="113">
        <v>2</v>
      </c>
      <c r="D32" s="113">
        <v>2</v>
      </c>
      <c r="E32" s="140"/>
      <c r="F32" s="113">
        <f>$D$32*Таблица!D26</f>
        <v>17.98</v>
      </c>
      <c r="G32" s="113">
        <f>$D$32*Таблица!E26</f>
        <v>0</v>
      </c>
      <c r="H32" s="113">
        <f>$D$32*Таблица!F26</f>
        <v>1.998</v>
      </c>
      <c r="I32" s="113">
        <f>$D$32*Таблица!G26</f>
        <v>0</v>
      </c>
      <c r="J32" s="113">
        <f>$D$32*Таблица!H26</f>
        <v>0</v>
      </c>
      <c r="K32" s="113">
        <f>$D$32*Таблица!I26</f>
        <v>0</v>
      </c>
      <c r="L32" s="113">
        <f>$D$32*Таблица!J26</f>
        <v>0</v>
      </c>
      <c r="M32" s="113">
        <f>$D$32*Таблица!K26</f>
        <v>0</v>
      </c>
      <c r="N32" s="68">
        <f>$D$32*Таблица!L26</f>
        <v>0</v>
      </c>
      <c r="O32" s="128"/>
    </row>
    <row r="33" spans="1:15" ht="30">
      <c r="A33" s="141" t="s">
        <v>28</v>
      </c>
      <c r="B33" s="11" t="s">
        <v>29</v>
      </c>
      <c r="C33" s="113">
        <v>44</v>
      </c>
      <c r="D33" s="113">
        <v>44</v>
      </c>
      <c r="E33" s="113">
        <v>44</v>
      </c>
      <c r="F33" s="113">
        <f>$D$33*Таблица!D2</f>
        <v>115.28</v>
      </c>
      <c r="G33" s="113">
        <f>$D$33*Таблица!E2</f>
        <v>3.388</v>
      </c>
      <c r="H33" s="113">
        <f>$D$33*Таблица!F2</f>
        <v>1.3199999999999998</v>
      </c>
      <c r="I33" s="113">
        <f>$D$33*Таблица!G2</f>
        <v>21.912</v>
      </c>
      <c r="J33" s="113">
        <f>$D$33*Таблица!H2</f>
        <v>8.8</v>
      </c>
      <c r="K33" s="113">
        <f>$D$33*Таблица!I2</f>
        <v>0.39599999999999996</v>
      </c>
      <c r="L33" s="113">
        <f>$D$33*Таблица!J2</f>
        <v>0.048400000000000006</v>
      </c>
      <c r="M33" s="113">
        <f>$D$33*Таблица!K2</f>
        <v>0.0352</v>
      </c>
      <c r="N33" s="68">
        <f>$D$33*Таблица!L2</f>
        <v>0</v>
      </c>
      <c r="O33" s="11"/>
    </row>
    <row r="34" spans="1:15" ht="30">
      <c r="A34" s="141"/>
      <c r="B34" s="11" t="s">
        <v>30</v>
      </c>
      <c r="C34" s="113">
        <v>40</v>
      </c>
      <c r="D34" s="113">
        <v>40</v>
      </c>
      <c r="E34" s="113">
        <v>40</v>
      </c>
      <c r="F34" s="113">
        <f>$D$34*Таблица!D3</f>
        <v>72.4</v>
      </c>
      <c r="G34" s="113">
        <f>$D$34*Таблица!E3</f>
        <v>2.64</v>
      </c>
      <c r="H34" s="113">
        <f>$D$34*Таблица!F3</f>
        <v>0.48</v>
      </c>
      <c r="I34" s="113">
        <f>$D$34*Таблица!G3</f>
        <v>13.680000000000001</v>
      </c>
      <c r="J34" s="113">
        <f>$D$34*Таблица!H3</f>
        <v>0.8400000000000001</v>
      </c>
      <c r="K34" s="113">
        <f>$D$34*Таблица!I3</f>
        <v>0.8</v>
      </c>
      <c r="L34" s="113">
        <f>$D$34*Таблица!J3</f>
        <v>0.032</v>
      </c>
      <c r="M34" s="113">
        <f>$D$34*Таблица!K3</f>
        <v>0.02</v>
      </c>
      <c r="N34" s="68">
        <f>$D$34*Таблица!L3</f>
        <v>0</v>
      </c>
      <c r="O34" s="11"/>
    </row>
    <row r="35" spans="1:15" ht="15">
      <c r="A35" s="141" t="s">
        <v>224</v>
      </c>
      <c r="B35" s="11" t="s">
        <v>137</v>
      </c>
      <c r="C35" s="113">
        <v>17</v>
      </c>
      <c r="D35" s="113">
        <v>17</v>
      </c>
      <c r="E35" s="140">
        <v>200</v>
      </c>
      <c r="F35" s="113">
        <f>$D$35*Таблица!D58</f>
        <v>40.46</v>
      </c>
      <c r="G35" s="113">
        <f>$D$35*Таблица!E58</f>
        <v>0.527</v>
      </c>
      <c r="H35" s="113">
        <f>$D$35*Таблица!F58</f>
        <v>0</v>
      </c>
      <c r="I35" s="113">
        <f>$D$35*Таблица!G58</f>
        <v>11.729999999999999</v>
      </c>
      <c r="J35" s="113">
        <f>$D$35*Таблица!H58</f>
        <v>13.600000000000001</v>
      </c>
      <c r="K35" s="113">
        <f>$D$35*Таблица!I58</f>
        <v>1.02</v>
      </c>
      <c r="L35" s="113">
        <f>$D$35*Таблица!J58</f>
        <v>0</v>
      </c>
      <c r="M35" s="113">
        <f>$D$35*Таблица!K58</f>
        <v>0</v>
      </c>
      <c r="N35" s="68">
        <f>$D$35*Таблица!L58</f>
        <v>0.010199999999999999</v>
      </c>
      <c r="O35" s="127">
        <v>268</v>
      </c>
    </row>
    <row r="36" spans="1:15" ht="15">
      <c r="A36" s="141"/>
      <c r="B36" s="11" t="s">
        <v>17</v>
      </c>
      <c r="C36" s="113">
        <v>11</v>
      </c>
      <c r="D36" s="113">
        <v>11</v>
      </c>
      <c r="E36" s="140"/>
      <c r="F36" s="113">
        <f>$D$36*Таблица!D15</f>
        <v>41.69</v>
      </c>
      <c r="G36" s="113">
        <f>$D$36*Таблица!E15</f>
        <v>0</v>
      </c>
      <c r="H36" s="113">
        <f>$D$36*Таблица!F15</f>
        <v>0</v>
      </c>
      <c r="I36" s="113">
        <f>$D$36*Таблица!G15</f>
        <v>10.978</v>
      </c>
      <c r="J36" s="113">
        <f>$D$36*Таблица!H15</f>
        <v>0.22</v>
      </c>
      <c r="K36" s="113">
        <f>$D$36*Таблица!I15</f>
        <v>0.32999999999999996</v>
      </c>
      <c r="L36" s="113">
        <f>$D$36*Таблица!J15</f>
        <v>0</v>
      </c>
      <c r="M36" s="113">
        <f>$D$36*Таблица!K15</f>
        <v>0</v>
      </c>
      <c r="N36" s="68">
        <f>$D$36*Таблица!L15</f>
        <v>0</v>
      </c>
      <c r="O36" s="128"/>
    </row>
    <row r="37" spans="1:15" s="79" customFormat="1" ht="14.25">
      <c r="A37" s="69" t="s">
        <v>37</v>
      </c>
      <c r="B37" s="62"/>
      <c r="C37" s="70"/>
      <c r="D37" s="70"/>
      <c r="E37" s="64">
        <f>SUM(E18:E36)</f>
        <v>674</v>
      </c>
      <c r="F37" s="71">
        <f>SUM(F19:F36)</f>
        <v>686.7</v>
      </c>
      <c r="G37" s="71">
        <f aca="true" t="shared" si="2" ref="G37:N37">SUM(G19:G36)</f>
        <v>23.732999999999997</v>
      </c>
      <c r="H37" s="71">
        <f t="shared" si="2"/>
        <v>21.706000000000003</v>
      </c>
      <c r="I37" s="71">
        <f t="shared" si="2"/>
        <v>100.77000000000001</v>
      </c>
      <c r="J37" s="71">
        <f t="shared" si="2"/>
        <v>73.35</v>
      </c>
      <c r="K37" s="71">
        <f t="shared" si="2"/>
        <v>6.685999999999998</v>
      </c>
      <c r="L37" s="71">
        <f t="shared" si="2"/>
        <v>0.7249</v>
      </c>
      <c r="M37" s="71">
        <f t="shared" si="2"/>
        <v>1.6571999999999998</v>
      </c>
      <c r="N37" s="71">
        <f t="shared" si="2"/>
        <v>39.7902</v>
      </c>
      <c r="O37" s="62"/>
    </row>
    <row r="38" spans="1:15" ht="15">
      <c r="A38" s="65" t="s">
        <v>32</v>
      </c>
      <c r="B38" s="63"/>
      <c r="C38" s="63"/>
      <c r="D38" s="63"/>
      <c r="E38" s="63"/>
      <c r="F38" s="63"/>
      <c r="G38" s="63"/>
      <c r="H38" s="63"/>
      <c r="I38" s="66"/>
      <c r="J38" s="63"/>
      <c r="K38" s="63"/>
      <c r="L38" s="63"/>
      <c r="M38" s="63"/>
      <c r="N38" s="63"/>
      <c r="O38" s="67"/>
    </row>
    <row r="39" spans="1:15" ht="15" customHeight="1">
      <c r="A39" s="141" t="s">
        <v>175</v>
      </c>
      <c r="B39" s="11" t="s">
        <v>43</v>
      </c>
      <c r="C39" s="113">
        <v>60</v>
      </c>
      <c r="D39" s="113">
        <v>60</v>
      </c>
      <c r="E39" s="140">
        <v>70</v>
      </c>
      <c r="F39" s="113">
        <f>$D$39*Таблица!D4</f>
        <v>200.39999999999998</v>
      </c>
      <c r="G39" s="113">
        <f>$D$39*Таблица!E4</f>
        <v>6.18</v>
      </c>
      <c r="H39" s="113">
        <f>$D$39*Таблица!F4</f>
        <v>0.6599999999999999</v>
      </c>
      <c r="I39" s="113">
        <f>$D$39*Таблица!G4</f>
        <v>41.4</v>
      </c>
      <c r="J39" s="113">
        <f>$D$39*Таблица!H4</f>
        <v>10.799999999999999</v>
      </c>
      <c r="K39" s="113">
        <f>$D$39*Таблица!I4</f>
        <v>0.72</v>
      </c>
      <c r="L39" s="113">
        <f>$D$39*Таблица!J4</f>
        <v>0.102</v>
      </c>
      <c r="M39" s="113">
        <f>$D$39*Таблица!K4</f>
        <v>0.048</v>
      </c>
      <c r="N39" s="68">
        <f>$D$39*Таблица!L4</f>
        <v>0</v>
      </c>
      <c r="O39" s="129">
        <v>142</v>
      </c>
    </row>
    <row r="40" spans="1:15" ht="15">
      <c r="A40" s="141"/>
      <c r="B40" s="11" t="s">
        <v>18</v>
      </c>
      <c r="C40" s="113">
        <v>80</v>
      </c>
      <c r="D40" s="113">
        <v>80</v>
      </c>
      <c r="E40" s="140"/>
      <c r="F40" s="113">
        <f>$D$40*Таблица!D19</f>
        <v>41.6</v>
      </c>
      <c r="G40" s="113">
        <f>$D$40*Таблица!E19</f>
        <v>2.24</v>
      </c>
      <c r="H40" s="113">
        <f>$D$40*Таблица!F19</f>
        <v>2</v>
      </c>
      <c r="I40" s="113">
        <f>$D$40*Таблица!G19</f>
        <v>3.76</v>
      </c>
      <c r="J40" s="113">
        <f>$D$40*Таблица!H19</f>
        <v>96.8</v>
      </c>
      <c r="K40" s="113">
        <f>$D$40*Таблица!I19</f>
        <v>0.08</v>
      </c>
      <c r="L40" s="113">
        <f>$D$40*Таблица!J19</f>
        <v>0.023999999999999997</v>
      </c>
      <c r="M40" s="113">
        <f>$D$40*Таблица!K19</f>
        <v>0.104</v>
      </c>
      <c r="N40" s="68">
        <f>$D$40*Таблица!L19</f>
        <v>0.08</v>
      </c>
      <c r="O40" s="130"/>
    </row>
    <row r="41" spans="1:15" ht="15">
      <c r="A41" s="141"/>
      <c r="B41" s="11" t="s">
        <v>45</v>
      </c>
      <c r="C41" s="113">
        <v>10</v>
      </c>
      <c r="D41" s="113">
        <v>10</v>
      </c>
      <c r="E41" s="140"/>
      <c r="F41" s="113">
        <f>$D$41*Таблица!D47</f>
        <v>15.700000000000001</v>
      </c>
      <c r="G41" s="113">
        <f>$D$41*Таблица!E47</f>
        <v>1.27</v>
      </c>
      <c r="H41" s="113">
        <f>$D$41*Таблица!F47</f>
        <v>1.1500000000000001</v>
      </c>
      <c r="I41" s="113">
        <f>$D$41*Таблица!G47</f>
        <v>0.07</v>
      </c>
      <c r="J41" s="113">
        <f>$D$41*Таблица!H47</f>
        <v>5.5</v>
      </c>
      <c r="K41" s="113">
        <f>$D$41*Таблица!I47</f>
        <v>0.27</v>
      </c>
      <c r="L41" s="113">
        <f>$D$41*Таблица!J47</f>
        <v>0.007</v>
      </c>
      <c r="M41" s="113">
        <f>$D$41*Таблица!K47</f>
        <v>0.044000000000000004</v>
      </c>
      <c r="N41" s="68">
        <f>$D$41*Таблица!L47</f>
        <v>0</v>
      </c>
      <c r="O41" s="130"/>
    </row>
    <row r="42" spans="1:15" ht="15">
      <c r="A42" s="141"/>
      <c r="B42" s="11" t="s">
        <v>17</v>
      </c>
      <c r="C42" s="113">
        <v>6.6</v>
      </c>
      <c r="D42" s="113">
        <v>6.6</v>
      </c>
      <c r="E42" s="140"/>
      <c r="F42" s="113">
        <f>$D$42*Таблица!D15</f>
        <v>25.014</v>
      </c>
      <c r="G42" s="113">
        <f>$D$42*Таблица!E15</f>
        <v>0</v>
      </c>
      <c r="H42" s="113">
        <f>$D$42*Таблица!F15</f>
        <v>0</v>
      </c>
      <c r="I42" s="113">
        <f>$D$42*Таблица!G15</f>
        <v>6.586799999999999</v>
      </c>
      <c r="J42" s="113">
        <f>$D$42*Таблица!H15</f>
        <v>0.132</v>
      </c>
      <c r="K42" s="113">
        <f>$D$42*Таблица!I15</f>
        <v>0.19799999999999998</v>
      </c>
      <c r="L42" s="113">
        <f>$D$42*Таблица!J15</f>
        <v>0</v>
      </c>
      <c r="M42" s="113">
        <f>$D$42*Таблица!K15</f>
        <v>0</v>
      </c>
      <c r="N42" s="68">
        <f>$D$42*Таблица!L15</f>
        <v>0</v>
      </c>
      <c r="O42" s="130"/>
    </row>
    <row r="43" spans="1:15" ht="15">
      <c r="A43" s="141"/>
      <c r="B43" s="11" t="s">
        <v>144</v>
      </c>
      <c r="C43" s="113">
        <v>20</v>
      </c>
      <c r="D43" s="113">
        <v>20</v>
      </c>
      <c r="E43" s="140"/>
      <c r="F43" s="113">
        <f>$D$43*Таблица!D18</f>
        <v>49.6</v>
      </c>
      <c r="G43" s="113">
        <f>$D$43*Таблица!E18</f>
        <v>0.06</v>
      </c>
      <c r="H43" s="113">
        <f>$D$43*Таблица!F18</f>
        <v>0</v>
      </c>
      <c r="I43" s="113">
        <f>$D$43*Таблица!G18</f>
        <v>12.04</v>
      </c>
      <c r="J43" s="113">
        <f>$D$43*Таблица!H18</f>
        <v>2.8000000000000003</v>
      </c>
      <c r="K43" s="113">
        <f>$D$43*Таблица!I18</f>
        <v>0.3</v>
      </c>
      <c r="L43" s="113">
        <f>$D$43*Таблица!J18</f>
        <v>0.008</v>
      </c>
      <c r="M43" s="113">
        <f>$D$43*Таблица!K18</f>
        <v>0.004</v>
      </c>
      <c r="N43" s="68">
        <f>$D$43*Таблица!L18</f>
        <v>0.1</v>
      </c>
      <c r="O43" s="130"/>
    </row>
    <row r="44" spans="1:15" ht="15">
      <c r="A44" s="141"/>
      <c r="B44" s="11" t="s">
        <v>16</v>
      </c>
      <c r="C44" s="113">
        <v>1.8</v>
      </c>
      <c r="D44" s="113">
        <v>1.8</v>
      </c>
      <c r="E44" s="140"/>
      <c r="F44" s="113">
        <f>$D$44*Таблица!D24</f>
        <v>13.212</v>
      </c>
      <c r="G44" s="113">
        <f>$D$44*Таблица!E24</f>
        <v>0.007200000000000001</v>
      </c>
      <c r="H44" s="113">
        <f>$D$44*Таблица!F24</f>
        <v>1.413</v>
      </c>
      <c r="I44" s="113">
        <f>$D$44*Таблица!G24</f>
        <v>0.009000000000000001</v>
      </c>
      <c r="J44" s="113">
        <f>$D$44*Таблица!H24</f>
        <v>0.432</v>
      </c>
      <c r="K44" s="113">
        <f>$D$44*Таблица!I24</f>
        <v>0.036000000000000004</v>
      </c>
      <c r="L44" s="113">
        <f>$D$44*Таблица!J24</f>
        <v>0.0018000000000000002</v>
      </c>
      <c r="M44" s="113">
        <f>$D$44*Таблица!K24</f>
        <v>0.0018000000000000002</v>
      </c>
      <c r="N44" s="68">
        <f>$D$44*Таблица!L24</f>
        <v>0</v>
      </c>
      <c r="O44" s="130"/>
    </row>
    <row r="45" spans="1:15" ht="15">
      <c r="A45" s="141"/>
      <c r="B45" s="11" t="s">
        <v>23</v>
      </c>
      <c r="C45" s="113">
        <v>3</v>
      </c>
      <c r="D45" s="113">
        <v>3</v>
      </c>
      <c r="E45" s="140"/>
      <c r="F45" s="113">
        <f>$D$45*Таблица!D26</f>
        <v>26.97</v>
      </c>
      <c r="G45" s="113">
        <f>$D$45*Таблица!E26</f>
        <v>0</v>
      </c>
      <c r="H45" s="113">
        <f>$D$45*Таблица!F26</f>
        <v>2.997</v>
      </c>
      <c r="I45" s="113">
        <f>$D$45*Таблица!G26</f>
        <v>0</v>
      </c>
      <c r="J45" s="113">
        <f>$D$45*Таблица!H26</f>
        <v>0</v>
      </c>
      <c r="K45" s="113">
        <f>$D$45*Таблица!I26</f>
        <v>0</v>
      </c>
      <c r="L45" s="113">
        <f>$D$45*Таблица!J26</f>
        <v>0</v>
      </c>
      <c r="M45" s="113">
        <f>$D$45*Таблица!K26</f>
        <v>0</v>
      </c>
      <c r="N45" s="68">
        <f>$D$45*Таблица!L26</f>
        <v>0</v>
      </c>
      <c r="O45" s="131"/>
    </row>
    <row r="46" spans="1:15" ht="15">
      <c r="A46" s="151" t="s">
        <v>268</v>
      </c>
      <c r="B46" s="11" t="s">
        <v>42</v>
      </c>
      <c r="C46" s="113">
        <v>110</v>
      </c>
      <c r="D46" s="113">
        <v>110</v>
      </c>
      <c r="E46" s="142">
        <v>120</v>
      </c>
      <c r="F46" s="113">
        <f>$D$46*Таблица!D27</f>
        <v>29.700000000000003</v>
      </c>
      <c r="G46" s="113">
        <f>$D$46*Таблица!E27</f>
        <v>1.9799999999999998</v>
      </c>
      <c r="H46" s="113">
        <f>$D$46*Таблица!F27</f>
        <v>0.11</v>
      </c>
      <c r="I46" s="113">
        <f>$D$46*Таблица!G27</f>
        <v>5.17</v>
      </c>
      <c r="J46" s="113">
        <f>$D$46*Таблица!H27</f>
        <v>52.8</v>
      </c>
      <c r="K46" s="113">
        <f>$D$46*Таблица!I27</f>
        <v>1.1</v>
      </c>
      <c r="L46" s="113">
        <f>$D$46*Таблица!J27</f>
        <v>0.06599999999999999</v>
      </c>
      <c r="M46" s="113">
        <f>$D$46*Таблица!K27</f>
        <v>0.055</v>
      </c>
      <c r="N46" s="113">
        <f>$D$46*Таблица!L27</f>
        <v>55</v>
      </c>
      <c r="O46" s="129">
        <v>135</v>
      </c>
    </row>
    <row r="47" spans="1:15" ht="15">
      <c r="A47" s="169"/>
      <c r="B47" s="11" t="s">
        <v>24</v>
      </c>
      <c r="C47" s="113">
        <v>20</v>
      </c>
      <c r="D47" s="113">
        <v>20</v>
      </c>
      <c r="E47" s="143"/>
      <c r="F47" s="113">
        <f>$D$47*Таблица!D29</f>
        <v>8.2</v>
      </c>
      <c r="G47" s="113">
        <f>$D$47*Таблица!E29</f>
        <v>0.28</v>
      </c>
      <c r="H47" s="113">
        <f>$D$47*Таблица!F29</f>
        <v>0</v>
      </c>
      <c r="I47" s="113">
        <f>$D$47*Таблица!G29</f>
        <v>1.8199999999999998</v>
      </c>
      <c r="J47" s="113">
        <f>$D$47*Таблица!H29</f>
        <v>6.2</v>
      </c>
      <c r="K47" s="113">
        <f>$D$47*Таблица!I29</f>
        <v>0.16</v>
      </c>
      <c r="L47" s="113">
        <f>$D$47*Таблица!J29</f>
        <v>0.01</v>
      </c>
      <c r="M47" s="113">
        <f>$D$47*Таблица!K29</f>
        <v>0.004</v>
      </c>
      <c r="N47" s="113">
        <f>$D$47*Таблица!L29</f>
        <v>2</v>
      </c>
      <c r="O47" s="130"/>
    </row>
    <row r="48" spans="1:15" ht="15">
      <c r="A48" s="169"/>
      <c r="B48" s="11" t="s">
        <v>25</v>
      </c>
      <c r="C48" s="113">
        <v>20</v>
      </c>
      <c r="D48" s="113">
        <v>20</v>
      </c>
      <c r="E48" s="143"/>
      <c r="F48" s="113">
        <f>$D$48*Таблица!D30</f>
        <v>6.800000000000001</v>
      </c>
      <c r="G48" s="113">
        <f>$D$48*Таблица!E30</f>
        <v>0.26</v>
      </c>
      <c r="H48" s="113">
        <f>$D$48*Таблица!F30</f>
        <v>0.02</v>
      </c>
      <c r="I48" s="113">
        <f>$D$48*Таблица!G30</f>
        <v>1.6800000000000002</v>
      </c>
      <c r="J48" s="113">
        <f>$D$48*Таблица!H30</f>
        <v>10.2</v>
      </c>
      <c r="K48" s="113">
        <f>$D$48*Таблица!I30</f>
        <v>0.24</v>
      </c>
      <c r="L48" s="113">
        <f>$D$48*Таблица!J30</f>
        <v>0.011999999999999999</v>
      </c>
      <c r="M48" s="113">
        <f>$D$48*Таблица!K30</f>
        <v>0.014</v>
      </c>
      <c r="N48" s="113">
        <f>$D$48*Таблица!L30</f>
        <v>1</v>
      </c>
      <c r="O48" s="130"/>
    </row>
    <row r="49" spans="1:15" ht="30">
      <c r="A49" s="169"/>
      <c r="B49" s="11" t="s">
        <v>147</v>
      </c>
      <c r="C49" s="113">
        <v>3</v>
      </c>
      <c r="D49" s="113">
        <v>3</v>
      </c>
      <c r="E49" s="143"/>
      <c r="F49" s="113">
        <f>$D$49*Таблица!D51</f>
        <v>2.9699999999999998</v>
      </c>
      <c r="G49" s="113">
        <f>$D$49*Таблица!E51</f>
        <v>0.14400000000000002</v>
      </c>
      <c r="H49" s="113">
        <f>$D$49*Таблица!F51</f>
        <v>0</v>
      </c>
      <c r="I49" s="113">
        <f>$D$49*Таблица!G51</f>
        <v>0.5700000000000001</v>
      </c>
      <c r="J49" s="113">
        <f>$D$49*Таблица!H51</f>
        <v>0.6000000000000001</v>
      </c>
      <c r="K49" s="113">
        <f>$D$49*Таблица!I51</f>
        <v>0.06</v>
      </c>
      <c r="L49" s="113">
        <f>$D$49*Таблица!J51</f>
        <v>0.0045000000000000005</v>
      </c>
      <c r="M49" s="113">
        <f>$D$49*Таблица!K51</f>
        <v>0.51</v>
      </c>
      <c r="N49" s="113">
        <f>$D$49*Таблица!L51</f>
        <v>0.78</v>
      </c>
      <c r="O49" s="130"/>
    </row>
    <row r="50" spans="1:15" ht="15">
      <c r="A50" s="169"/>
      <c r="B50" s="11" t="s">
        <v>16</v>
      </c>
      <c r="C50" s="113">
        <v>2</v>
      </c>
      <c r="D50" s="113">
        <v>2</v>
      </c>
      <c r="E50" s="143"/>
      <c r="F50" s="113">
        <f>$D$50*Таблица!D24</f>
        <v>14.68</v>
      </c>
      <c r="G50" s="113">
        <f>$D$50*Таблица!E24</f>
        <v>0.008</v>
      </c>
      <c r="H50" s="113">
        <f>$D$50*Таблица!F24</f>
        <v>1.57</v>
      </c>
      <c r="I50" s="113">
        <f>$D$50*Таблица!G24</f>
        <v>0.01</v>
      </c>
      <c r="J50" s="113">
        <f>$D$50*Таблица!H24</f>
        <v>0.48</v>
      </c>
      <c r="K50" s="113">
        <f>$D$50*Таблица!I24</f>
        <v>0.04</v>
      </c>
      <c r="L50" s="113">
        <f>$D$50*Таблица!J24</f>
        <v>0.002</v>
      </c>
      <c r="M50" s="113">
        <f>$D$50*Таблица!K24</f>
        <v>0.002</v>
      </c>
      <c r="N50" s="113">
        <f>$D$50*Таблица!L24</f>
        <v>0</v>
      </c>
      <c r="O50" s="130"/>
    </row>
    <row r="51" spans="1:15" ht="15">
      <c r="A51" s="152"/>
      <c r="B51" s="11" t="s">
        <v>23</v>
      </c>
      <c r="C51" s="113">
        <v>1.8</v>
      </c>
      <c r="D51" s="113">
        <v>1.8</v>
      </c>
      <c r="E51" s="144"/>
      <c r="F51" s="113">
        <f>$D$51*Таблица!D26</f>
        <v>16.182000000000002</v>
      </c>
      <c r="G51" s="113">
        <f>$D$51*Таблица!E26</f>
        <v>0</v>
      </c>
      <c r="H51" s="113">
        <f>$D$51*Таблица!F26</f>
        <v>1.7982</v>
      </c>
      <c r="I51" s="113">
        <f>$D$51*Таблица!G26</f>
        <v>0</v>
      </c>
      <c r="J51" s="113">
        <f>$D$51*Таблица!H26</f>
        <v>0</v>
      </c>
      <c r="K51" s="113">
        <f>$D$51*Таблица!I26</f>
        <v>0</v>
      </c>
      <c r="L51" s="113">
        <f>$D$51*Таблица!J26</f>
        <v>0</v>
      </c>
      <c r="M51" s="113">
        <f>$D$51*Таблица!K26</f>
        <v>0</v>
      </c>
      <c r="N51" s="113">
        <f>$D$51*Таблица!L26</f>
        <v>0</v>
      </c>
      <c r="O51" s="131"/>
    </row>
    <row r="52" spans="1:15" ht="30">
      <c r="A52" s="115" t="s">
        <v>28</v>
      </c>
      <c r="B52" s="11" t="s">
        <v>29</v>
      </c>
      <c r="C52" s="113">
        <v>10</v>
      </c>
      <c r="D52" s="113">
        <v>10</v>
      </c>
      <c r="E52" s="113">
        <v>10</v>
      </c>
      <c r="F52" s="113">
        <f>$D$52*Таблица!D2</f>
        <v>26.200000000000003</v>
      </c>
      <c r="G52" s="113">
        <f>$D$52*Таблица!E2</f>
        <v>0.77</v>
      </c>
      <c r="H52" s="113">
        <f>$D$52*Таблица!F2</f>
        <v>0.3</v>
      </c>
      <c r="I52" s="113">
        <f>$D$52*Таблица!G2</f>
        <v>4.98</v>
      </c>
      <c r="J52" s="113">
        <f>$D$52*Таблица!H2</f>
        <v>2</v>
      </c>
      <c r="K52" s="113">
        <f>$D$52*Таблица!I2</f>
        <v>0.09</v>
      </c>
      <c r="L52" s="113">
        <f>$D$52*Таблица!J2</f>
        <v>0.011000000000000001</v>
      </c>
      <c r="M52" s="113">
        <f>$D$52*Таблица!K2</f>
        <v>0.008</v>
      </c>
      <c r="N52" s="68">
        <f>$D$52*Таблица!L2</f>
        <v>0</v>
      </c>
      <c r="O52" s="11"/>
    </row>
    <row r="53" spans="1:15" ht="15">
      <c r="A53" s="141" t="s">
        <v>34</v>
      </c>
      <c r="B53" s="11" t="s">
        <v>35</v>
      </c>
      <c r="C53" s="113">
        <v>0.5</v>
      </c>
      <c r="D53" s="113">
        <v>0.5</v>
      </c>
      <c r="E53" s="140">
        <v>200</v>
      </c>
      <c r="F53" s="113">
        <f>Таблица!D60*2.5</f>
        <v>0.5</v>
      </c>
      <c r="G53" s="113">
        <f>Таблица!E60*2.5</f>
        <v>0.1</v>
      </c>
      <c r="H53" s="113">
        <f>Таблица!F60*2.5</f>
        <v>0</v>
      </c>
      <c r="I53" s="113">
        <f>Таблица!G60*2.5</f>
        <v>0.3</v>
      </c>
      <c r="J53" s="113">
        <f>Таблица!H60*2.5</f>
        <v>12.375</v>
      </c>
      <c r="K53" s="113">
        <f>Таблица!I60*2.5</f>
        <v>0</v>
      </c>
      <c r="L53" s="113">
        <f>Таблица!J60*2.5</f>
        <v>0.00175</v>
      </c>
      <c r="M53" s="113">
        <f>Таблица!K60*2.5</f>
        <v>0.0025</v>
      </c>
      <c r="N53" s="68">
        <f>Таблица!L60*2.5</f>
        <v>0</v>
      </c>
      <c r="O53" s="127">
        <v>258</v>
      </c>
    </row>
    <row r="54" spans="1:15" ht="15">
      <c r="A54" s="141"/>
      <c r="B54" s="11" t="s">
        <v>17</v>
      </c>
      <c r="C54" s="113">
        <v>10</v>
      </c>
      <c r="D54" s="113">
        <v>10</v>
      </c>
      <c r="E54" s="140"/>
      <c r="F54" s="113">
        <f>$D$54*Таблица!D15</f>
        <v>37.9</v>
      </c>
      <c r="G54" s="113">
        <f>$D$54*Таблица!E15</f>
        <v>0</v>
      </c>
      <c r="H54" s="113">
        <f>$D$54*Таблица!F15</f>
        <v>0</v>
      </c>
      <c r="I54" s="113">
        <f>$D$54*Таблица!G15</f>
        <v>9.98</v>
      </c>
      <c r="J54" s="113">
        <f>$D$54*Таблица!H15</f>
        <v>0.2</v>
      </c>
      <c r="K54" s="113">
        <f>$D$54*Таблица!I15</f>
        <v>0.3</v>
      </c>
      <c r="L54" s="113">
        <f>$D$54*Таблица!J15</f>
        <v>0</v>
      </c>
      <c r="M54" s="113">
        <f>$D$54*Таблица!K15</f>
        <v>0</v>
      </c>
      <c r="N54" s="68">
        <f>$D$54*Таблица!L15</f>
        <v>0</v>
      </c>
      <c r="O54" s="128"/>
    </row>
    <row r="55" spans="1:15" s="79" customFormat="1" ht="14.25">
      <c r="A55" s="69" t="s">
        <v>37</v>
      </c>
      <c r="B55" s="62"/>
      <c r="C55" s="70"/>
      <c r="D55" s="70"/>
      <c r="E55" s="64">
        <f>E52+E53+140</f>
        <v>350</v>
      </c>
      <c r="F55" s="71">
        <f aca="true" t="shared" si="3" ref="F55:N55">SUM(F39:F54)</f>
        <v>515.628</v>
      </c>
      <c r="G55" s="71">
        <f t="shared" si="3"/>
        <v>13.299199999999997</v>
      </c>
      <c r="H55" s="71">
        <f t="shared" si="3"/>
        <v>12.0182</v>
      </c>
      <c r="I55" s="71">
        <f t="shared" si="3"/>
        <v>88.3758</v>
      </c>
      <c r="J55" s="71">
        <f t="shared" si="3"/>
        <v>201.31899999999996</v>
      </c>
      <c r="K55" s="71">
        <f t="shared" si="3"/>
        <v>3.594</v>
      </c>
      <c r="L55" s="71">
        <f t="shared" si="3"/>
        <v>0.25005</v>
      </c>
      <c r="M55" s="71">
        <f t="shared" si="3"/>
        <v>0.7973</v>
      </c>
      <c r="N55" s="72">
        <f t="shared" si="3"/>
        <v>58.96</v>
      </c>
      <c r="O55" s="62"/>
    </row>
    <row r="56" spans="1:15" s="79" customFormat="1" ht="14.25">
      <c r="A56" s="69" t="s">
        <v>136</v>
      </c>
      <c r="B56" s="62"/>
      <c r="C56" s="70"/>
      <c r="D56" s="70"/>
      <c r="E56" s="64">
        <f>E13+E16+E37+E55</f>
        <v>1610</v>
      </c>
      <c r="F56" s="71">
        <f aca="true" t="shared" si="4" ref="F56:N56">F55+F37+F16+F13</f>
        <v>1614.768</v>
      </c>
      <c r="G56" s="71">
        <f t="shared" si="4"/>
        <v>48.1382</v>
      </c>
      <c r="H56" s="71">
        <f t="shared" si="4"/>
        <v>49.879200000000004</v>
      </c>
      <c r="I56" s="71">
        <f t="shared" si="4"/>
        <v>245.57580000000002</v>
      </c>
      <c r="J56" s="71">
        <f t="shared" si="4"/>
        <v>620.0089999999999</v>
      </c>
      <c r="K56" s="71">
        <f t="shared" si="4"/>
        <v>12.938999999999997</v>
      </c>
      <c r="L56" s="71">
        <f t="shared" si="4"/>
        <v>1.17665</v>
      </c>
      <c r="M56" s="71">
        <f t="shared" si="4"/>
        <v>2.8653999999999997</v>
      </c>
      <c r="N56" s="72">
        <f t="shared" si="4"/>
        <v>100.3512</v>
      </c>
      <c r="O56" s="62"/>
    </row>
  </sheetData>
  <sheetProtection password="CF16" sheet="1"/>
  <mergeCells count="41">
    <mergeCell ref="B1:O1"/>
    <mergeCell ref="O3:O4"/>
    <mergeCell ref="A3:A4"/>
    <mergeCell ref="A9:A10"/>
    <mergeCell ref="E9:E10"/>
    <mergeCell ref="O39:O45"/>
    <mergeCell ref="A18:A19"/>
    <mergeCell ref="B3:B4"/>
    <mergeCell ref="C3:C4"/>
    <mergeCell ref="O18:O19"/>
    <mergeCell ref="O46:O51"/>
    <mergeCell ref="E46:E51"/>
    <mergeCell ref="A6:A8"/>
    <mergeCell ref="A11:A12"/>
    <mergeCell ref="O35:O36"/>
    <mergeCell ref="E11:E12"/>
    <mergeCell ref="E53:E54"/>
    <mergeCell ref="A33:A34"/>
    <mergeCell ref="A35:A36"/>
    <mergeCell ref="E35:E36"/>
    <mergeCell ref="A46:A51"/>
    <mergeCell ref="D3:D4"/>
    <mergeCell ref="E3:E4"/>
    <mergeCell ref="E18:E19"/>
    <mergeCell ref="O53:O54"/>
    <mergeCell ref="A39:A45"/>
    <mergeCell ref="E39:E45"/>
    <mergeCell ref="E20:E26"/>
    <mergeCell ref="A27:A32"/>
    <mergeCell ref="E27:E32"/>
    <mergeCell ref="O20:O26"/>
    <mergeCell ref="O27:O32"/>
    <mergeCell ref="A53:A54"/>
    <mergeCell ref="A20:A26"/>
    <mergeCell ref="J3:N3"/>
    <mergeCell ref="G3:I3"/>
    <mergeCell ref="O6:O8"/>
    <mergeCell ref="O9:O10"/>
    <mergeCell ref="O11:O12"/>
    <mergeCell ref="E6:E8"/>
    <mergeCell ref="F3:F4"/>
  </mergeCells>
  <hyperlinks>
    <hyperlink ref="O6:O8" r:id="rId1" display="Тех. карты док\169.doc"/>
    <hyperlink ref="O9:O10" r:id="rId2" display="Тех. карты док\1.doc"/>
    <hyperlink ref="O20:O26" r:id="rId3" display="Тех. карты док\57.doc"/>
    <hyperlink ref="O27:O32" r:id="rId4" display="Тех. карты док\134.doc"/>
    <hyperlink ref="O35:O36" r:id="rId5" display="Тех. карты док\268.doc"/>
    <hyperlink ref="O53:O54" r:id="rId6" display="Тех. карты док\258.doc"/>
    <hyperlink ref="O11:O12" r:id="rId7" display="Тех. карты док\432 б.docx"/>
    <hyperlink ref="O15" r:id="rId8" display="Тех. карты док\253.doc"/>
    <hyperlink ref="O39:O45" r:id="rId9" display="Тех. карты док\142 б.docx"/>
    <hyperlink ref="O46:O51" r:id="rId10" display="Тех. карты док\135.doc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4" r:id="rId13"/>
  <legacyDrawing r:id="rId1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O16384"/>
    </sheetView>
  </sheetViews>
  <sheetFormatPr defaultColWidth="9.140625" defaultRowHeight="15"/>
  <cols>
    <col min="1" max="1" width="16.00390625" style="82" customWidth="1"/>
    <col min="2" max="2" width="11.28125" style="73" customWidth="1"/>
    <col min="3" max="4" width="9.140625" style="74" customWidth="1"/>
    <col min="5" max="5" width="9.28125" style="75" customWidth="1"/>
    <col min="6" max="8" width="9.140625" style="74" customWidth="1"/>
    <col min="9" max="9" width="10.00390625" style="74" customWidth="1"/>
    <col min="10" max="14" width="9.140625" style="74" customWidth="1"/>
    <col min="15" max="15" width="10.57421875" style="73" customWidth="1"/>
    <col min="16" max="16384" width="9.140625" style="73" customWidth="1"/>
  </cols>
  <sheetData>
    <row r="1" spans="1:15" ht="15" customHeight="1">
      <c r="A1" s="124" t="s">
        <v>68</v>
      </c>
      <c r="B1" s="147" t="s">
        <v>150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ht="15">
      <c r="A2" s="74"/>
    </row>
    <row r="3" spans="1:15" ht="28.5" customHeight="1">
      <c r="A3" s="126" t="s">
        <v>1</v>
      </c>
      <c r="B3" s="126" t="s">
        <v>2</v>
      </c>
      <c r="C3" s="126" t="s">
        <v>3</v>
      </c>
      <c r="D3" s="126" t="s">
        <v>4</v>
      </c>
      <c r="E3" s="126" t="str">
        <f>'6 день'!E3:E4</f>
        <v>Выход блюда</v>
      </c>
      <c r="F3" s="126" t="str">
        <f>'6 день'!F3:F4</f>
        <v>Энергетическая ценность (Ккал)</v>
      </c>
      <c r="G3" s="126" t="str">
        <f>'6 день'!G3:I3</f>
        <v>Пищевые вещества (г)</v>
      </c>
      <c r="H3" s="126"/>
      <c r="I3" s="126"/>
      <c r="J3" s="126" t="str">
        <f>'6 день'!J3:N3</f>
        <v>Минеральные вещества и витамины</v>
      </c>
      <c r="K3" s="126"/>
      <c r="L3" s="126"/>
      <c r="M3" s="126"/>
      <c r="N3" s="126"/>
      <c r="O3" s="148" t="str">
        <f>'6 день'!O3:O4</f>
        <v>№ рецептуры</v>
      </c>
    </row>
    <row r="4" spans="1:15" ht="33.75" customHeight="1">
      <c r="A4" s="126"/>
      <c r="B4" s="126"/>
      <c r="C4" s="126"/>
      <c r="D4" s="126"/>
      <c r="E4" s="126"/>
      <c r="F4" s="126"/>
      <c r="G4" s="113" t="s">
        <v>11</v>
      </c>
      <c r="H4" s="113" t="s">
        <v>12</v>
      </c>
      <c r="I4" s="113" t="s">
        <v>13</v>
      </c>
      <c r="J4" s="113" t="s">
        <v>5</v>
      </c>
      <c r="K4" s="113" t="s">
        <v>6</v>
      </c>
      <c r="L4" s="113" t="s">
        <v>7</v>
      </c>
      <c r="M4" s="113" t="s">
        <v>8</v>
      </c>
      <c r="N4" s="113" t="s">
        <v>9</v>
      </c>
      <c r="O4" s="149"/>
    </row>
    <row r="5" spans="1:15" ht="15">
      <c r="A5" s="76" t="s">
        <v>14</v>
      </c>
      <c r="B5" s="77"/>
      <c r="C5" s="77"/>
      <c r="D5" s="77"/>
      <c r="E5" s="77"/>
      <c r="F5" s="77"/>
      <c r="G5" s="77"/>
      <c r="H5" s="77"/>
      <c r="I5" s="78"/>
      <c r="J5" s="77"/>
      <c r="K5" s="77"/>
      <c r="L5" s="77"/>
      <c r="M5" s="77"/>
      <c r="N5" s="77"/>
      <c r="O5" s="67"/>
    </row>
    <row r="6" spans="1:15" ht="15" customHeight="1">
      <c r="A6" s="141" t="s">
        <v>161</v>
      </c>
      <c r="B6" s="12" t="s">
        <v>33</v>
      </c>
      <c r="C6" s="113">
        <v>25</v>
      </c>
      <c r="D6" s="113">
        <v>25</v>
      </c>
      <c r="E6" s="140">
        <v>200</v>
      </c>
      <c r="F6" s="113">
        <f>$D$6*Таблица!D6</f>
        <v>82</v>
      </c>
      <c r="G6" s="113">
        <f>$D$6*Таблица!E6</f>
        <v>2.5749999999999997</v>
      </c>
      <c r="H6" s="113">
        <f>$D$6*Таблица!F6</f>
        <v>0.25</v>
      </c>
      <c r="I6" s="113">
        <f>$D$6*Таблица!G6</f>
        <v>16.975</v>
      </c>
      <c r="J6" s="113">
        <f>$D$6*Таблица!H6</f>
        <v>5</v>
      </c>
      <c r="K6" s="113">
        <f>$D$6*Таблица!I6</f>
        <v>0.575</v>
      </c>
      <c r="L6" s="113">
        <f>$D$6*Таблица!J6</f>
        <v>0.034999999999999996</v>
      </c>
      <c r="M6" s="113">
        <f>$D$6*Таблица!K6</f>
        <v>0.017499999999999998</v>
      </c>
      <c r="N6" s="113">
        <f>$D$6*Таблица!L6</f>
        <v>0</v>
      </c>
      <c r="O6" s="129">
        <v>177</v>
      </c>
    </row>
    <row r="7" spans="1:15" ht="15">
      <c r="A7" s="141"/>
      <c r="B7" s="12" t="s">
        <v>18</v>
      </c>
      <c r="C7" s="113">
        <v>150</v>
      </c>
      <c r="D7" s="113">
        <v>150</v>
      </c>
      <c r="E7" s="140"/>
      <c r="F7" s="113">
        <f>$D$7*Таблица!D19</f>
        <v>78</v>
      </c>
      <c r="G7" s="113">
        <f>$D$7*Таблица!E19</f>
        <v>4.2</v>
      </c>
      <c r="H7" s="113">
        <f>$D$7*Таблица!F19</f>
        <v>3.75</v>
      </c>
      <c r="I7" s="113">
        <f>$D$7*Таблица!G19</f>
        <v>7.05</v>
      </c>
      <c r="J7" s="113">
        <f>$D$7*Таблица!H19</f>
        <v>181.5</v>
      </c>
      <c r="K7" s="113">
        <f>$D$7*Таблица!I19</f>
        <v>0.15</v>
      </c>
      <c r="L7" s="113">
        <f>$D$7*Таблица!J19</f>
        <v>0.045</v>
      </c>
      <c r="M7" s="113">
        <f>$D$7*Таблица!K19</f>
        <v>0.19499999999999998</v>
      </c>
      <c r="N7" s="68">
        <f>$D$7*Таблица!L19</f>
        <v>0.15</v>
      </c>
      <c r="O7" s="130"/>
    </row>
    <row r="8" spans="1:15" ht="15">
      <c r="A8" s="141"/>
      <c r="B8" s="12" t="s">
        <v>17</v>
      </c>
      <c r="C8" s="113">
        <v>5.6</v>
      </c>
      <c r="D8" s="113">
        <v>5.6</v>
      </c>
      <c r="E8" s="140"/>
      <c r="F8" s="113">
        <f>$D$8*Таблица!D15</f>
        <v>21.224</v>
      </c>
      <c r="G8" s="113">
        <f>$D$8*Таблица!E15</f>
        <v>0</v>
      </c>
      <c r="H8" s="113">
        <f>$D$8*Таблица!F15</f>
        <v>0</v>
      </c>
      <c r="I8" s="113">
        <f>$D$8*Таблица!G15</f>
        <v>5.5888</v>
      </c>
      <c r="J8" s="113">
        <f>$D$8*Таблица!H15</f>
        <v>0.11199999999999999</v>
      </c>
      <c r="K8" s="113">
        <f>$D$8*Таблица!I15</f>
        <v>0.16799999999999998</v>
      </c>
      <c r="L8" s="113">
        <f>$D$8*Таблица!J15</f>
        <v>0</v>
      </c>
      <c r="M8" s="113">
        <f>$D$8*Таблица!K15</f>
        <v>0</v>
      </c>
      <c r="N8" s="68">
        <f>$D$8*Таблица!L15</f>
        <v>0</v>
      </c>
      <c r="O8" s="130"/>
    </row>
    <row r="9" spans="1:15" ht="15">
      <c r="A9" s="141"/>
      <c r="B9" s="12" t="s">
        <v>16</v>
      </c>
      <c r="C9" s="113">
        <v>4</v>
      </c>
      <c r="D9" s="113">
        <v>4</v>
      </c>
      <c r="E9" s="140"/>
      <c r="F9" s="113">
        <f>$D$9*Таблица!D24</f>
        <v>29.36</v>
      </c>
      <c r="G9" s="113">
        <f>$D$9*Таблица!E24</f>
        <v>0.016</v>
      </c>
      <c r="H9" s="113">
        <f>$D$9*Таблица!F24</f>
        <v>3.14</v>
      </c>
      <c r="I9" s="113">
        <f>$D$9*Таблица!G24</f>
        <v>0.02</v>
      </c>
      <c r="J9" s="113">
        <f>$D$9*Таблица!H24</f>
        <v>0.96</v>
      </c>
      <c r="K9" s="113">
        <f>$D$9*Таблица!I24</f>
        <v>0.08</v>
      </c>
      <c r="L9" s="113">
        <f>$D$9*Таблица!J24</f>
        <v>0.004</v>
      </c>
      <c r="M9" s="113">
        <f>$D$9*Таблица!K24</f>
        <v>0.004</v>
      </c>
      <c r="N9" s="68">
        <f>$D$9*Таблица!L24</f>
        <v>0</v>
      </c>
      <c r="O9" s="131"/>
    </row>
    <row r="10" spans="1:15" ht="30">
      <c r="A10" s="141" t="s">
        <v>162</v>
      </c>
      <c r="B10" s="11" t="s">
        <v>29</v>
      </c>
      <c r="C10" s="113">
        <v>20</v>
      </c>
      <c r="D10" s="113">
        <v>20</v>
      </c>
      <c r="E10" s="146" t="s">
        <v>274</v>
      </c>
      <c r="F10" s="113">
        <f>$D$10*Таблица!D2</f>
        <v>52.400000000000006</v>
      </c>
      <c r="G10" s="113">
        <f>$D$10*Таблица!E2</f>
        <v>1.54</v>
      </c>
      <c r="H10" s="113">
        <f>$D$10*Таблица!F2</f>
        <v>0.6</v>
      </c>
      <c r="I10" s="113">
        <f>$D$10*Таблица!G2</f>
        <v>9.96</v>
      </c>
      <c r="J10" s="113">
        <f>$D$10*Таблица!H2</f>
        <v>4</v>
      </c>
      <c r="K10" s="113">
        <f>$D$10*Таблица!I2</f>
        <v>0.18</v>
      </c>
      <c r="L10" s="113">
        <f>$D$10*Таблица!J2</f>
        <v>0.022000000000000002</v>
      </c>
      <c r="M10" s="113">
        <f>$D$10*Таблица!K2</f>
        <v>0.016</v>
      </c>
      <c r="N10" s="68">
        <f>$D$10*Таблица!L2</f>
        <v>0</v>
      </c>
      <c r="O10" s="127">
        <v>3</v>
      </c>
    </row>
    <row r="11" spans="1:15" ht="15">
      <c r="A11" s="141"/>
      <c r="B11" s="11" t="s">
        <v>40</v>
      </c>
      <c r="C11" s="113">
        <v>9.6</v>
      </c>
      <c r="D11" s="113">
        <v>9.6</v>
      </c>
      <c r="E11" s="146"/>
      <c r="F11" s="113">
        <f>$D$11*Таблица!D25</f>
        <v>34.56</v>
      </c>
      <c r="G11" s="113">
        <f>$D$11*Таблица!E25</f>
        <v>2.208</v>
      </c>
      <c r="H11" s="113">
        <f>$D$11*Таблица!F25</f>
        <v>2.784</v>
      </c>
      <c r="I11" s="113">
        <f>$D$11*Таблица!G25</f>
        <v>0</v>
      </c>
      <c r="J11" s="113">
        <f>$D$11*Таблица!H25</f>
        <v>182.4</v>
      </c>
      <c r="K11" s="113">
        <f>$D$11*Таблица!I25</f>
        <v>0.0576</v>
      </c>
      <c r="L11" s="113">
        <f>$D$11*Таблица!J25</f>
        <v>0.00384</v>
      </c>
      <c r="M11" s="113">
        <f>$D$11*Таблица!K25</f>
        <v>0.0288</v>
      </c>
      <c r="N11" s="68">
        <f>$D$11*Таблица!L25</f>
        <v>0.1536</v>
      </c>
      <c r="O11" s="128"/>
    </row>
    <row r="12" spans="1:15" ht="15">
      <c r="A12" s="141" t="s">
        <v>163</v>
      </c>
      <c r="B12" s="11" t="s">
        <v>51</v>
      </c>
      <c r="C12" s="113">
        <v>1</v>
      </c>
      <c r="D12" s="113">
        <v>1</v>
      </c>
      <c r="E12" s="140">
        <v>200</v>
      </c>
      <c r="F12" s="113">
        <f>$D$12*Таблица!D61</f>
        <v>3.78</v>
      </c>
      <c r="G12" s="113">
        <f>$D$12*Таблица!E61</f>
        <v>0.242</v>
      </c>
      <c r="H12" s="113">
        <f>$D$12*Таблица!F61</f>
        <v>0.175</v>
      </c>
      <c r="I12" s="113">
        <f>$D$12*Таблица!G61</f>
        <v>0.279</v>
      </c>
      <c r="J12" s="113">
        <f>$D$12*Таблица!H61</f>
        <v>0.18</v>
      </c>
      <c r="K12" s="113">
        <f>$D$12*Таблица!I61</f>
        <v>0.11</v>
      </c>
      <c r="L12" s="113">
        <f>$D$12*Таблица!J61</f>
        <v>0.001</v>
      </c>
      <c r="M12" s="113">
        <f>$D$12*Таблица!K61</f>
        <v>0.003</v>
      </c>
      <c r="N12" s="68">
        <f>$D$12*Таблица!L61</f>
        <v>0</v>
      </c>
      <c r="O12" s="127">
        <v>264</v>
      </c>
    </row>
    <row r="13" spans="1:15" ht="15">
      <c r="A13" s="141"/>
      <c r="B13" s="11" t="s">
        <v>17</v>
      </c>
      <c r="C13" s="113">
        <v>10</v>
      </c>
      <c r="D13" s="113">
        <v>10</v>
      </c>
      <c r="E13" s="140"/>
      <c r="F13" s="113">
        <f>$D$13*Таблица!D15</f>
        <v>37.9</v>
      </c>
      <c r="G13" s="113">
        <f>$D$13*Таблица!E15</f>
        <v>0</v>
      </c>
      <c r="H13" s="113">
        <f>$D$13*Таблица!F15</f>
        <v>0</v>
      </c>
      <c r="I13" s="113">
        <f>$D$13*Таблица!G15</f>
        <v>9.98</v>
      </c>
      <c r="J13" s="113">
        <f>$D$13*Таблица!H15</f>
        <v>0.2</v>
      </c>
      <c r="K13" s="113">
        <f>$D$13*Таблица!I15</f>
        <v>0.3</v>
      </c>
      <c r="L13" s="113">
        <f>$D$13*Таблица!J15</f>
        <v>0</v>
      </c>
      <c r="M13" s="113">
        <f>$D$13*Таблица!K15</f>
        <v>0</v>
      </c>
      <c r="N13" s="68">
        <f>$D$13*Таблица!L15</f>
        <v>0</v>
      </c>
      <c r="O13" s="133"/>
    </row>
    <row r="14" spans="1:15" ht="15">
      <c r="A14" s="141"/>
      <c r="B14" s="11" t="s">
        <v>18</v>
      </c>
      <c r="C14" s="113">
        <v>100</v>
      </c>
      <c r="D14" s="113">
        <v>100</v>
      </c>
      <c r="E14" s="140"/>
      <c r="F14" s="113">
        <f>$D$14*Таблица!D19</f>
        <v>52</v>
      </c>
      <c r="G14" s="113">
        <f>$D$14*Таблица!E19</f>
        <v>2.8000000000000003</v>
      </c>
      <c r="H14" s="113">
        <f>$D$14*Таблица!F19</f>
        <v>2.5</v>
      </c>
      <c r="I14" s="113">
        <f>$D$14*Таблица!G19</f>
        <v>4.7</v>
      </c>
      <c r="J14" s="113">
        <f>$D$14*Таблица!H19</f>
        <v>121</v>
      </c>
      <c r="K14" s="113">
        <f>$D$14*Таблица!I19</f>
        <v>0.1</v>
      </c>
      <c r="L14" s="113">
        <f>$D$14*Таблица!J19</f>
        <v>0.03</v>
      </c>
      <c r="M14" s="113">
        <f>$D$14*Таблица!K19</f>
        <v>0.13</v>
      </c>
      <c r="N14" s="68">
        <f>$D$14*Таблица!L19</f>
        <v>0.1</v>
      </c>
      <c r="O14" s="128"/>
    </row>
    <row r="15" spans="1:15" s="79" customFormat="1" ht="14.25">
      <c r="A15" s="69" t="s">
        <v>37</v>
      </c>
      <c r="B15" s="62"/>
      <c r="C15" s="70"/>
      <c r="D15" s="70"/>
      <c r="E15" s="64">
        <f>E6+E12+17</f>
        <v>417</v>
      </c>
      <c r="F15" s="71">
        <f aca="true" t="shared" si="0" ref="F15:N15">SUM(F6:F14)</f>
        <v>391.224</v>
      </c>
      <c r="G15" s="71">
        <f t="shared" si="0"/>
        <v>13.581</v>
      </c>
      <c r="H15" s="71">
        <f t="shared" si="0"/>
        <v>13.199000000000002</v>
      </c>
      <c r="I15" s="71">
        <f t="shared" si="0"/>
        <v>54.552800000000005</v>
      </c>
      <c r="J15" s="71">
        <f t="shared" si="0"/>
        <v>495.352</v>
      </c>
      <c r="K15" s="71">
        <f t="shared" si="0"/>
        <v>1.7206000000000004</v>
      </c>
      <c r="L15" s="71">
        <f t="shared" si="0"/>
        <v>0.14084</v>
      </c>
      <c r="M15" s="71">
        <f t="shared" si="0"/>
        <v>0.3943</v>
      </c>
      <c r="N15" s="72">
        <f t="shared" si="0"/>
        <v>0.40359999999999996</v>
      </c>
      <c r="O15" s="62"/>
    </row>
    <row r="16" spans="1:15" ht="15">
      <c r="A16" s="65" t="s">
        <v>19</v>
      </c>
      <c r="B16" s="63"/>
      <c r="C16" s="63"/>
      <c r="D16" s="63"/>
      <c r="E16" s="63"/>
      <c r="F16" s="63"/>
      <c r="G16" s="63"/>
      <c r="H16" s="63"/>
      <c r="I16" s="66"/>
      <c r="J16" s="63"/>
      <c r="K16" s="63"/>
      <c r="L16" s="63"/>
      <c r="M16" s="63"/>
      <c r="N16" s="63"/>
      <c r="O16" s="67"/>
    </row>
    <row r="17" spans="1:15" ht="15">
      <c r="A17" s="115" t="s">
        <v>20</v>
      </c>
      <c r="B17" s="11" t="s">
        <v>38</v>
      </c>
      <c r="C17" s="113">
        <v>171</v>
      </c>
      <c r="D17" s="113">
        <v>171</v>
      </c>
      <c r="E17" s="114">
        <v>171</v>
      </c>
      <c r="F17" s="113">
        <f>$D$17*Таблица!D22</f>
        <v>87.21000000000001</v>
      </c>
      <c r="G17" s="113">
        <f>$D$17*Таблица!E22</f>
        <v>4.788</v>
      </c>
      <c r="H17" s="113">
        <f>$D$17*Таблица!F22</f>
        <v>4.275</v>
      </c>
      <c r="I17" s="113">
        <f>$D$17*Таблица!G22</f>
        <v>7.182</v>
      </c>
      <c r="J17" s="113">
        <f>$D$17*Таблица!H22</f>
        <v>206.91</v>
      </c>
      <c r="K17" s="113">
        <f>$D$17*Таблица!I22</f>
        <v>0.171</v>
      </c>
      <c r="L17" s="113">
        <f>$D$17*Таблица!J22</f>
        <v>0.0513</v>
      </c>
      <c r="M17" s="113">
        <f>$D$17*Таблица!K22</f>
        <v>0.2223</v>
      </c>
      <c r="N17" s="68">
        <f>$D$17*Таблица!L22</f>
        <v>0.171</v>
      </c>
      <c r="O17" s="11"/>
    </row>
    <row r="18" spans="1:15" s="79" customFormat="1" ht="14.25">
      <c r="A18" s="69" t="s">
        <v>37</v>
      </c>
      <c r="B18" s="62"/>
      <c r="C18" s="70"/>
      <c r="D18" s="70"/>
      <c r="E18" s="64">
        <f>E17</f>
        <v>171</v>
      </c>
      <c r="F18" s="71">
        <f aca="true" t="shared" si="1" ref="F18:N18">SUM(F47)</f>
        <v>0.5</v>
      </c>
      <c r="G18" s="71">
        <f t="shared" si="1"/>
        <v>0.1</v>
      </c>
      <c r="H18" s="71">
        <f t="shared" si="1"/>
        <v>0</v>
      </c>
      <c r="I18" s="71">
        <f t="shared" si="1"/>
        <v>0.3</v>
      </c>
      <c r="J18" s="71">
        <f t="shared" si="1"/>
        <v>12.375</v>
      </c>
      <c r="K18" s="71">
        <f t="shared" si="1"/>
        <v>0</v>
      </c>
      <c r="L18" s="71">
        <f t="shared" si="1"/>
        <v>0.00175</v>
      </c>
      <c r="M18" s="71">
        <f t="shared" si="1"/>
        <v>0.0025</v>
      </c>
      <c r="N18" s="72">
        <f t="shared" si="1"/>
        <v>0</v>
      </c>
      <c r="O18" s="62"/>
    </row>
    <row r="19" spans="1:15" ht="15">
      <c r="A19" s="65" t="s">
        <v>21</v>
      </c>
      <c r="B19" s="63"/>
      <c r="C19" s="63"/>
      <c r="D19" s="63"/>
      <c r="E19" s="63"/>
      <c r="F19" s="63"/>
      <c r="G19" s="63"/>
      <c r="H19" s="63"/>
      <c r="I19" s="66"/>
      <c r="J19" s="63"/>
      <c r="K19" s="63"/>
      <c r="L19" s="63"/>
      <c r="M19" s="63"/>
      <c r="N19" s="63"/>
      <c r="O19" s="67"/>
    </row>
    <row r="20" spans="1:15" ht="15">
      <c r="A20" s="151" t="s">
        <v>253</v>
      </c>
      <c r="B20" s="81" t="s">
        <v>42</v>
      </c>
      <c r="C20" s="113">
        <v>98</v>
      </c>
      <c r="D20" s="113">
        <v>57</v>
      </c>
      <c r="E20" s="142">
        <v>60</v>
      </c>
      <c r="F20" s="113">
        <f>$D$20*Таблица!D27</f>
        <v>15.39</v>
      </c>
      <c r="G20" s="113">
        <f>$D$20*Таблица!E27</f>
        <v>1.026</v>
      </c>
      <c r="H20" s="113">
        <f>$D$20*Таблица!F27</f>
        <v>0.057</v>
      </c>
      <c r="I20" s="113">
        <f>$D$20*Таблица!G27</f>
        <v>2.679</v>
      </c>
      <c r="J20" s="113">
        <f>$D$20*Таблица!H27</f>
        <v>27.36</v>
      </c>
      <c r="K20" s="113">
        <f>$D$20*Таблица!I27</f>
        <v>0.5700000000000001</v>
      </c>
      <c r="L20" s="113">
        <f>$D$20*Таблица!J27</f>
        <v>0.034199999999999994</v>
      </c>
      <c r="M20" s="113">
        <f>$D$20*Таблица!K27</f>
        <v>0.0285</v>
      </c>
      <c r="N20" s="113">
        <f>$D$20*Таблица!L27</f>
        <v>28.5</v>
      </c>
      <c r="O20" s="132">
        <v>6</v>
      </c>
    </row>
    <row r="21" spans="1:15" ht="15">
      <c r="A21" s="152"/>
      <c r="B21" s="81" t="s">
        <v>23</v>
      </c>
      <c r="C21" s="113">
        <v>3</v>
      </c>
      <c r="D21" s="113">
        <v>3</v>
      </c>
      <c r="E21" s="144"/>
      <c r="F21" s="113">
        <f>$D$21*Таблица!D26</f>
        <v>26.97</v>
      </c>
      <c r="G21" s="113">
        <f>$D$21*Таблица!E26</f>
        <v>0</v>
      </c>
      <c r="H21" s="113">
        <f>$D$21*Таблица!F26</f>
        <v>2.997</v>
      </c>
      <c r="I21" s="113">
        <f>$D$21*Таблица!G26</f>
        <v>0</v>
      </c>
      <c r="J21" s="113">
        <f>$D$21*Таблица!H26</f>
        <v>0</v>
      </c>
      <c r="K21" s="113">
        <f>$D$21*Таблица!I26</f>
        <v>0</v>
      </c>
      <c r="L21" s="113">
        <f>$D$21*Таблица!J26</f>
        <v>0</v>
      </c>
      <c r="M21" s="113">
        <f>$D$21*Таблица!K26</f>
        <v>0</v>
      </c>
      <c r="N21" s="113">
        <f>$D$21*Таблица!L26</f>
        <v>0</v>
      </c>
      <c r="O21" s="132"/>
    </row>
    <row r="22" spans="1:15" ht="15">
      <c r="A22" s="141" t="s">
        <v>248</v>
      </c>
      <c r="B22" s="11" t="s">
        <v>26</v>
      </c>
      <c r="C22" s="113">
        <v>50</v>
      </c>
      <c r="D22" s="113">
        <v>50</v>
      </c>
      <c r="E22" s="140">
        <v>200</v>
      </c>
      <c r="F22" s="113">
        <f>$D$22*Таблица!D34</f>
        <v>40</v>
      </c>
      <c r="G22" s="113">
        <f>$D$22*Таблица!E34</f>
        <v>1</v>
      </c>
      <c r="H22" s="113">
        <f>$D$22*Таблица!F34</f>
        <v>0.2</v>
      </c>
      <c r="I22" s="113">
        <f>$D$22*Таблица!G34</f>
        <v>8.649999999999999</v>
      </c>
      <c r="J22" s="113">
        <f>$D$22*Таблица!H34</f>
        <v>5</v>
      </c>
      <c r="K22" s="113">
        <f>$D$22*Таблица!I34</f>
        <v>0.44999999999999996</v>
      </c>
      <c r="L22" s="113">
        <f>$D$22*Таблица!J34</f>
        <v>0.06</v>
      </c>
      <c r="M22" s="113">
        <f>$D$22*Таблица!K34</f>
        <v>0.025</v>
      </c>
      <c r="N22" s="68">
        <f>$D$22*Таблица!L34</f>
        <v>10</v>
      </c>
      <c r="O22" s="129">
        <v>99</v>
      </c>
    </row>
    <row r="23" spans="1:15" ht="15">
      <c r="A23" s="141"/>
      <c r="B23" s="11" t="s">
        <v>24</v>
      </c>
      <c r="C23" s="113">
        <v>30</v>
      </c>
      <c r="D23" s="113">
        <v>25</v>
      </c>
      <c r="E23" s="140"/>
      <c r="F23" s="113">
        <f>$D$23*Таблица!D29</f>
        <v>10.25</v>
      </c>
      <c r="G23" s="113">
        <f>$D$23*Таблица!E29</f>
        <v>0.35000000000000003</v>
      </c>
      <c r="H23" s="113">
        <f>$D$23*Таблица!F29</f>
        <v>0</v>
      </c>
      <c r="I23" s="113">
        <f>$D$23*Таблица!G29</f>
        <v>2.275</v>
      </c>
      <c r="J23" s="113">
        <f>$D$23*Таблица!H29</f>
        <v>7.75</v>
      </c>
      <c r="K23" s="113">
        <f>$D$23*Таблица!I29</f>
        <v>0.2</v>
      </c>
      <c r="L23" s="113">
        <f>$D$23*Таблица!J29</f>
        <v>0.0125</v>
      </c>
      <c r="M23" s="113">
        <f>$D$23*Таблица!K29</f>
        <v>0.005</v>
      </c>
      <c r="N23" s="68">
        <f>$D$23*Таблица!L29</f>
        <v>2.5</v>
      </c>
      <c r="O23" s="130"/>
    </row>
    <row r="24" spans="1:15" ht="15">
      <c r="A24" s="141"/>
      <c r="B24" s="11" t="s">
        <v>25</v>
      </c>
      <c r="C24" s="113">
        <v>30</v>
      </c>
      <c r="D24" s="113">
        <v>25</v>
      </c>
      <c r="E24" s="140"/>
      <c r="F24" s="113">
        <f>$D$24*Таблица!D30</f>
        <v>8.5</v>
      </c>
      <c r="G24" s="113">
        <f>$D$24*Таблица!E30</f>
        <v>0.325</v>
      </c>
      <c r="H24" s="113">
        <f>$D$24*Таблица!F30</f>
        <v>0.025</v>
      </c>
      <c r="I24" s="113">
        <f>$D$24*Таблица!G30</f>
        <v>2.1</v>
      </c>
      <c r="J24" s="113">
        <f>$D$24*Таблица!H30</f>
        <v>12.75</v>
      </c>
      <c r="K24" s="113">
        <f>$D$24*Таблица!I30</f>
        <v>0.3</v>
      </c>
      <c r="L24" s="113">
        <f>$D$24*Таблица!J30</f>
        <v>0.015</v>
      </c>
      <c r="M24" s="113">
        <f>$D$24*Таблица!K30</f>
        <v>0.017499999999999998</v>
      </c>
      <c r="N24" s="68">
        <f>$D$24*Таблица!L30</f>
        <v>1.25</v>
      </c>
      <c r="O24" s="130"/>
    </row>
    <row r="25" spans="1:15" ht="30">
      <c r="A25" s="141"/>
      <c r="B25" s="11" t="s">
        <v>44</v>
      </c>
      <c r="C25" s="113">
        <v>23</v>
      </c>
      <c r="D25" s="113">
        <v>23</v>
      </c>
      <c r="E25" s="140"/>
      <c r="F25" s="113">
        <f>$D$25*Таблица!D45</f>
        <v>55.43000000000001</v>
      </c>
      <c r="G25" s="113">
        <f>$D$25*Таблица!E45</f>
        <v>4.186</v>
      </c>
      <c r="H25" s="113">
        <f>$D$25*Таблица!F45</f>
        <v>4.232</v>
      </c>
      <c r="I25" s="113">
        <f>$D$25*Таблица!G45</f>
        <v>0.161</v>
      </c>
      <c r="J25" s="113">
        <f>$D$25*Таблица!H45</f>
        <v>3.68</v>
      </c>
      <c r="K25" s="113">
        <f>$D$25*Таблица!I45</f>
        <v>0.69</v>
      </c>
      <c r="L25" s="113">
        <f>$D$25*Таблица!J45</f>
        <v>0.0161</v>
      </c>
      <c r="M25" s="113">
        <f>$D$25*Таблица!K45</f>
        <v>0.0345</v>
      </c>
      <c r="N25" s="68">
        <f>$D$25*Таблица!L45</f>
        <v>0</v>
      </c>
      <c r="O25" s="130"/>
    </row>
    <row r="26" spans="1:15" ht="30">
      <c r="A26" s="141"/>
      <c r="B26" s="11" t="s">
        <v>145</v>
      </c>
      <c r="C26" s="113">
        <v>10</v>
      </c>
      <c r="D26" s="113">
        <v>10</v>
      </c>
      <c r="E26" s="140"/>
      <c r="F26" s="113">
        <f>$D$26*Таблица!D49</f>
        <v>4</v>
      </c>
      <c r="G26" s="113">
        <f>$D$26*Таблица!E49</f>
        <v>0.32</v>
      </c>
      <c r="H26" s="113">
        <f>$D$26*Таблица!F49</f>
        <v>0.02</v>
      </c>
      <c r="I26" s="113">
        <f>$D$26*Таблица!G49</f>
        <v>0.65</v>
      </c>
      <c r="J26" s="113">
        <f>$D$26*Таблица!H49</f>
        <v>1.6</v>
      </c>
      <c r="K26" s="113">
        <f>$D$26*Таблица!I49</f>
        <v>0.02</v>
      </c>
      <c r="L26" s="113">
        <f>$D$26*Таблица!J49</f>
        <v>0.011000000000000001</v>
      </c>
      <c r="M26" s="113">
        <f>$D$26*Таблица!K49</f>
        <v>0.07</v>
      </c>
      <c r="N26" s="68">
        <f>$D$26*Таблица!L49</f>
        <v>1</v>
      </c>
      <c r="O26" s="130"/>
    </row>
    <row r="27" spans="1:15" ht="15">
      <c r="A27" s="141"/>
      <c r="B27" s="11" t="s">
        <v>16</v>
      </c>
      <c r="C27" s="113">
        <v>3.8</v>
      </c>
      <c r="D27" s="113">
        <v>3.8</v>
      </c>
      <c r="E27" s="140"/>
      <c r="F27" s="113">
        <f>$D$27*Таблица!D24</f>
        <v>27.892</v>
      </c>
      <c r="G27" s="113">
        <f>$D$27*Таблица!E24</f>
        <v>0.0152</v>
      </c>
      <c r="H27" s="113">
        <f>$D$27*Таблица!F24</f>
        <v>2.983</v>
      </c>
      <c r="I27" s="113">
        <f>$D$27*Таблица!G24</f>
        <v>0.019</v>
      </c>
      <c r="J27" s="113">
        <f>$D$27*Таблица!H24</f>
        <v>0.9119999999999999</v>
      </c>
      <c r="K27" s="113">
        <f>$D$27*Таблица!I24</f>
        <v>0.076</v>
      </c>
      <c r="L27" s="113">
        <f>$D$27*Таблица!J24</f>
        <v>0.0038</v>
      </c>
      <c r="M27" s="113">
        <f>$D$27*Таблица!K24</f>
        <v>0.0038</v>
      </c>
      <c r="N27" s="68">
        <f>$D$27*Таблица!L24</f>
        <v>0</v>
      </c>
      <c r="O27" s="130"/>
    </row>
    <row r="28" spans="1:15" ht="15">
      <c r="A28" s="141"/>
      <c r="B28" s="11" t="s">
        <v>23</v>
      </c>
      <c r="C28" s="113">
        <v>1.5</v>
      </c>
      <c r="D28" s="113">
        <v>1.5</v>
      </c>
      <c r="E28" s="140"/>
      <c r="F28" s="113">
        <f>$D$28*Таблица!D26</f>
        <v>13.485</v>
      </c>
      <c r="G28" s="113">
        <f>$D$28*Таблица!E26</f>
        <v>0</v>
      </c>
      <c r="H28" s="113">
        <f>$D$28*Таблица!F26</f>
        <v>1.4985</v>
      </c>
      <c r="I28" s="113">
        <f>$D$28*Таблица!G26</f>
        <v>0</v>
      </c>
      <c r="J28" s="113">
        <f>$D$28*Таблица!H26</f>
        <v>0</v>
      </c>
      <c r="K28" s="113">
        <f>$D$28*Таблица!I26</f>
        <v>0</v>
      </c>
      <c r="L28" s="113">
        <f>$D$28*Таблица!J26</f>
        <v>0</v>
      </c>
      <c r="M28" s="113">
        <f>$D$28*Таблица!K26</f>
        <v>0</v>
      </c>
      <c r="N28" s="68">
        <f>$D$28*Таблица!L26</f>
        <v>0</v>
      </c>
      <c r="O28" s="131"/>
    </row>
    <row r="29" spans="1:15" ht="15" customHeight="1">
      <c r="A29" s="141" t="s">
        <v>249</v>
      </c>
      <c r="B29" s="11" t="s">
        <v>15</v>
      </c>
      <c r="C29" s="113">
        <v>35</v>
      </c>
      <c r="D29" s="113">
        <v>35</v>
      </c>
      <c r="E29" s="140">
        <v>160</v>
      </c>
      <c r="F29" s="113">
        <f>$D$29*Таблица!D8</f>
        <v>115.5</v>
      </c>
      <c r="G29" s="113">
        <f>$D$29*Таблица!E8</f>
        <v>2.45</v>
      </c>
      <c r="H29" s="113">
        <f>$D$29*Таблица!F8</f>
        <v>0.35000000000000003</v>
      </c>
      <c r="I29" s="113">
        <f>$D$29*Таблица!G8</f>
        <v>24.99</v>
      </c>
      <c r="J29" s="113">
        <f>$D$29*Таблица!H8</f>
        <v>8.4</v>
      </c>
      <c r="K29" s="113">
        <f>$D$29*Таблица!I8</f>
        <v>0.63</v>
      </c>
      <c r="L29" s="113">
        <f>$D$29*Таблица!J8</f>
        <v>0.028</v>
      </c>
      <c r="M29" s="113">
        <f>$D$29*Таблица!K8</f>
        <v>0.014</v>
      </c>
      <c r="N29" s="68">
        <f>$D$29*Таблица!L8</f>
        <v>0</v>
      </c>
      <c r="O29" s="127">
        <v>128</v>
      </c>
    </row>
    <row r="30" spans="1:15" ht="30">
      <c r="A30" s="141"/>
      <c r="B30" s="11" t="s">
        <v>44</v>
      </c>
      <c r="C30" s="113">
        <v>78</v>
      </c>
      <c r="D30" s="113">
        <v>56</v>
      </c>
      <c r="E30" s="140"/>
      <c r="F30" s="113">
        <f>$D$30*Таблица!D45</f>
        <v>134.96</v>
      </c>
      <c r="G30" s="113">
        <f>$D$30*Таблица!E45</f>
        <v>10.192</v>
      </c>
      <c r="H30" s="113">
        <f>$D$30*Таблица!F45</f>
        <v>10.304</v>
      </c>
      <c r="I30" s="113">
        <f>$D$30*Таблица!G45</f>
        <v>0.392</v>
      </c>
      <c r="J30" s="113">
        <f>$D$30*Таблица!H45</f>
        <v>8.96</v>
      </c>
      <c r="K30" s="113">
        <f>$D$30*Таблица!I45</f>
        <v>1.68</v>
      </c>
      <c r="L30" s="113">
        <f>$D$30*Таблица!J45</f>
        <v>0.0392</v>
      </c>
      <c r="M30" s="113">
        <f>$D$30*Таблица!K45</f>
        <v>0.084</v>
      </c>
      <c r="N30" s="68">
        <f>$D$30*Таблица!L45</f>
        <v>0</v>
      </c>
      <c r="O30" s="133"/>
    </row>
    <row r="31" spans="1:15" ht="15">
      <c r="A31" s="141"/>
      <c r="B31" s="11" t="s">
        <v>24</v>
      </c>
      <c r="C31" s="113">
        <v>20</v>
      </c>
      <c r="D31" s="113">
        <v>20</v>
      </c>
      <c r="E31" s="140"/>
      <c r="F31" s="113">
        <f>$D$31*Таблица!D29</f>
        <v>8.2</v>
      </c>
      <c r="G31" s="113">
        <f>$D$31*Таблица!E29</f>
        <v>0.28</v>
      </c>
      <c r="H31" s="113">
        <f>$D$31*Таблица!F29</f>
        <v>0</v>
      </c>
      <c r="I31" s="113">
        <f>$D$31*Таблица!G29</f>
        <v>1.8199999999999998</v>
      </c>
      <c r="J31" s="113">
        <f>$D$31*Таблица!H29</f>
        <v>6.2</v>
      </c>
      <c r="K31" s="113">
        <f>$D$31*Таблица!I29</f>
        <v>0.16</v>
      </c>
      <c r="L31" s="113">
        <f>$D$31*Таблица!J29</f>
        <v>0.01</v>
      </c>
      <c r="M31" s="113">
        <f>$D$31*Таблица!K29</f>
        <v>0.004</v>
      </c>
      <c r="N31" s="68">
        <f>$D$31*Таблица!L29</f>
        <v>2</v>
      </c>
      <c r="O31" s="133"/>
    </row>
    <row r="32" spans="1:15" ht="15">
      <c r="A32" s="141"/>
      <c r="B32" s="11" t="s">
        <v>25</v>
      </c>
      <c r="C32" s="113">
        <v>20</v>
      </c>
      <c r="D32" s="113">
        <v>20</v>
      </c>
      <c r="E32" s="140"/>
      <c r="F32" s="113">
        <f>$D$32*Таблица!D30</f>
        <v>6.800000000000001</v>
      </c>
      <c r="G32" s="113">
        <f>$D$32*Таблица!E30</f>
        <v>0.26</v>
      </c>
      <c r="H32" s="113">
        <f>$D$32*Таблица!F30</f>
        <v>0.02</v>
      </c>
      <c r="I32" s="113">
        <f>$D$32*Таблица!G30</f>
        <v>1.6800000000000002</v>
      </c>
      <c r="J32" s="113">
        <f>$D$32*Таблица!H30</f>
        <v>10.2</v>
      </c>
      <c r="K32" s="113">
        <f>$D$32*Таблица!I30</f>
        <v>0.24</v>
      </c>
      <c r="L32" s="113">
        <f>$D$32*Таблица!J30</f>
        <v>0.011999999999999999</v>
      </c>
      <c r="M32" s="113">
        <f>$D$32*Таблица!K30</f>
        <v>0.014</v>
      </c>
      <c r="N32" s="68">
        <f>$D$32*Таблица!L30</f>
        <v>1</v>
      </c>
      <c r="O32" s="133"/>
    </row>
    <row r="33" spans="1:15" ht="15">
      <c r="A33" s="141"/>
      <c r="B33" s="11" t="s">
        <v>16</v>
      </c>
      <c r="C33" s="113">
        <v>5</v>
      </c>
      <c r="D33" s="113">
        <v>5</v>
      </c>
      <c r="E33" s="140"/>
      <c r="F33" s="113">
        <f>$D$33*Таблица!D24</f>
        <v>36.7</v>
      </c>
      <c r="G33" s="113">
        <f>$D$33*Таблица!E24</f>
        <v>0.02</v>
      </c>
      <c r="H33" s="113">
        <f>$D$33*Таблица!F24</f>
        <v>3.9250000000000003</v>
      </c>
      <c r="I33" s="113">
        <f>$D$33*Таблица!G24</f>
        <v>0.025</v>
      </c>
      <c r="J33" s="113">
        <f>$D$33*Таблица!H24</f>
        <v>1.2</v>
      </c>
      <c r="K33" s="113">
        <f>$D$33*Таблица!I24</f>
        <v>0.1</v>
      </c>
      <c r="L33" s="113">
        <f>$D$33*Таблица!J24</f>
        <v>0.005</v>
      </c>
      <c r="M33" s="113">
        <f>$D$33*Таблица!K24</f>
        <v>0.005</v>
      </c>
      <c r="N33" s="68">
        <f>$D$33*Таблица!L24</f>
        <v>0</v>
      </c>
      <c r="O33" s="133"/>
    </row>
    <row r="34" spans="1:15" ht="15">
      <c r="A34" s="141"/>
      <c r="B34" s="11" t="s">
        <v>23</v>
      </c>
      <c r="C34" s="113">
        <v>2</v>
      </c>
      <c r="D34" s="113">
        <v>2</v>
      </c>
      <c r="E34" s="140"/>
      <c r="F34" s="113">
        <f>$D$34*Таблица!D26</f>
        <v>17.98</v>
      </c>
      <c r="G34" s="113">
        <f>$D$34*Таблица!E26</f>
        <v>0</v>
      </c>
      <c r="H34" s="113">
        <f>$D$34*Таблица!F26</f>
        <v>1.998</v>
      </c>
      <c r="I34" s="113">
        <f>$D$34*Таблица!G26</f>
        <v>0</v>
      </c>
      <c r="J34" s="113">
        <f>$D$34*Таблица!H26</f>
        <v>0</v>
      </c>
      <c r="K34" s="113">
        <f>$D$34*Таблица!I26</f>
        <v>0</v>
      </c>
      <c r="L34" s="113">
        <f>$D$34*Таблица!J26</f>
        <v>0</v>
      </c>
      <c r="M34" s="113">
        <f>$D$34*Таблица!K26</f>
        <v>0</v>
      </c>
      <c r="N34" s="68">
        <f>$D$34*Таблица!L26</f>
        <v>0</v>
      </c>
      <c r="O34" s="128"/>
    </row>
    <row r="35" spans="1:15" ht="30">
      <c r="A35" s="141" t="s">
        <v>28</v>
      </c>
      <c r="B35" s="11" t="s">
        <v>29</v>
      </c>
      <c r="C35" s="113">
        <v>44</v>
      </c>
      <c r="D35" s="113">
        <v>44</v>
      </c>
      <c r="E35" s="113">
        <v>44</v>
      </c>
      <c r="F35" s="113">
        <f>$D$35*Таблица!D2</f>
        <v>115.28</v>
      </c>
      <c r="G35" s="113">
        <f>$D$35*Таблица!E2</f>
        <v>3.388</v>
      </c>
      <c r="H35" s="113">
        <f>$D$35*Таблица!F2</f>
        <v>1.3199999999999998</v>
      </c>
      <c r="I35" s="113">
        <f>$D$35*Таблица!G2</f>
        <v>21.912</v>
      </c>
      <c r="J35" s="113">
        <f>$D$35*Таблица!H2</f>
        <v>8.8</v>
      </c>
      <c r="K35" s="113">
        <f>$D$35*Таблица!I2</f>
        <v>0.39599999999999996</v>
      </c>
      <c r="L35" s="113">
        <f>$D$35*Таблица!J2</f>
        <v>0.048400000000000006</v>
      </c>
      <c r="M35" s="113">
        <f>$D$35*Таблица!K2</f>
        <v>0.0352</v>
      </c>
      <c r="N35" s="68">
        <f>$D$35*Таблица!L2</f>
        <v>0</v>
      </c>
      <c r="O35" s="11"/>
    </row>
    <row r="36" spans="1:15" ht="30">
      <c r="A36" s="141"/>
      <c r="B36" s="11" t="s">
        <v>30</v>
      </c>
      <c r="C36" s="113">
        <v>40</v>
      </c>
      <c r="D36" s="113">
        <v>40</v>
      </c>
      <c r="E36" s="113">
        <v>40</v>
      </c>
      <c r="F36" s="113">
        <f>$D$36*Таблица!D3</f>
        <v>72.4</v>
      </c>
      <c r="G36" s="113">
        <f>$D$36*Таблица!E3</f>
        <v>2.64</v>
      </c>
      <c r="H36" s="113">
        <f>$D$36*Таблица!F3</f>
        <v>0.48</v>
      </c>
      <c r="I36" s="113">
        <f>$D$36*Таблица!G3</f>
        <v>13.680000000000001</v>
      </c>
      <c r="J36" s="113">
        <f>$D$36*Таблица!H3</f>
        <v>0.8400000000000001</v>
      </c>
      <c r="K36" s="113">
        <f>$D$36*Таблица!I3</f>
        <v>0.8</v>
      </c>
      <c r="L36" s="113">
        <f>$D$36*Таблица!J3</f>
        <v>0.032</v>
      </c>
      <c r="M36" s="113">
        <f>$D$36*Таблица!K3</f>
        <v>0.02</v>
      </c>
      <c r="N36" s="68">
        <f>$D$36*Таблица!L3</f>
        <v>0</v>
      </c>
      <c r="O36" s="11"/>
    </row>
    <row r="37" spans="1:15" ht="45">
      <c r="A37" s="141" t="s">
        <v>222</v>
      </c>
      <c r="B37" s="11" t="s">
        <v>223</v>
      </c>
      <c r="C37" s="113">
        <v>10</v>
      </c>
      <c r="D37" s="113">
        <v>10</v>
      </c>
      <c r="E37" s="140">
        <v>200</v>
      </c>
      <c r="F37" s="113">
        <f>$D$37*Таблица!D57</f>
        <v>3.5</v>
      </c>
      <c r="G37" s="113">
        <f>$D$37*Таблица!E57</f>
        <v>0.03</v>
      </c>
      <c r="H37" s="113">
        <f>$D$37*Таблица!F57</f>
        <v>0</v>
      </c>
      <c r="I37" s="113">
        <f>$D$37*Таблица!G57</f>
        <v>9</v>
      </c>
      <c r="J37" s="113">
        <f>$D$37*Таблица!H57</f>
        <v>0.44999999999999996</v>
      </c>
      <c r="K37" s="113">
        <f>$D$37*Таблица!I57</f>
        <v>0</v>
      </c>
      <c r="L37" s="113">
        <f>$D$37*Таблица!J57</f>
        <v>0.03</v>
      </c>
      <c r="M37" s="113">
        <f>$D$37*Таблица!K57</f>
        <v>0.03</v>
      </c>
      <c r="N37" s="68">
        <f>$D$37*Таблица!L57</f>
        <v>1.9</v>
      </c>
      <c r="O37" s="127">
        <v>274</v>
      </c>
    </row>
    <row r="38" spans="1:15" ht="30" customHeight="1">
      <c r="A38" s="141"/>
      <c r="B38" s="80" t="s">
        <v>17</v>
      </c>
      <c r="C38" s="113">
        <v>10</v>
      </c>
      <c r="D38" s="113">
        <v>10</v>
      </c>
      <c r="E38" s="140"/>
      <c r="F38" s="113">
        <f>$D$38*Таблица!D15</f>
        <v>37.9</v>
      </c>
      <c r="G38" s="113">
        <f>$D$38*Таблица!E15</f>
        <v>0</v>
      </c>
      <c r="H38" s="113">
        <f>$D$38*Таблица!F15</f>
        <v>0</v>
      </c>
      <c r="I38" s="113">
        <f>$D$38*Таблица!G15</f>
        <v>9.98</v>
      </c>
      <c r="J38" s="113">
        <f>$D$38*Таблица!H15</f>
        <v>0.2</v>
      </c>
      <c r="K38" s="113">
        <f>$D$38*Таблица!I15</f>
        <v>0.3</v>
      </c>
      <c r="L38" s="113">
        <f>$D$38*Таблица!J15</f>
        <v>0</v>
      </c>
      <c r="M38" s="113">
        <f>$D$38*Таблица!K15</f>
        <v>0</v>
      </c>
      <c r="N38" s="68">
        <f>$D$38*Таблица!L15</f>
        <v>0</v>
      </c>
      <c r="O38" s="128"/>
    </row>
    <row r="39" spans="1:15" s="79" customFormat="1" ht="14.25">
      <c r="A39" s="69" t="s">
        <v>37</v>
      </c>
      <c r="B39" s="62"/>
      <c r="C39" s="70"/>
      <c r="D39" s="70"/>
      <c r="E39" s="64">
        <f>SUM(E20:E38)</f>
        <v>704</v>
      </c>
      <c r="F39" s="71">
        <f>SUM(F20:F38)</f>
        <v>751.137</v>
      </c>
      <c r="G39" s="71">
        <f aca="true" t="shared" si="2" ref="G39:N39">SUM(G20:G38)</f>
        <v>26.482200000000006</v>
      </c>
      <c r="H39" s="71">
        <f t="shared" si="2"/>
        <v>30.4095</v>
      </c>
      <c r="I39" s="71">
        <f t="shared" si="2"/>
        <v>100.013</v>
      </c>
      <c r="J39" s="71">
        <f t="shared" si="2"/>
        <v>104.30200000000002</v>
      </c>
      <c r="K39" s="71">
        <f t="shared" si="2"/>
        <v>6.611999999999999</v>
      </c>
      <c r="L39" s="71">
        <f t="shared" si="2"/>
        <v>0.3572000000000001</v>
      </c>
      <c r="M39" s="71">
        <f t="shared" si="2"/>
        <v>0.39050000000000007</v>
      </c>
      <c r="N39" s="71">
        <f t="shared" si="2"/>
        <v>48.15</v>
      </c>
      <c r="O39" s="62"/>
    </row>
    <row r="40" spans="1:15" ht="15">
      <c r="A40" s="65" t="s">
        <v>32</v>
      </c>
      <c r="B40" s="63"/>
      <c r="C40" s="63"/>
      <c r="D40" s="63"/>
      <c r="E40" s="63"/>
      <c r="F40" s="63"/>
      <c r="G40" s="63"/>
      <c r="H40" s="63"/>
      <c r="I40" s="66"/>
      <c r="J40" s="63"/>
      <c r="K40" s="63"/>
      <c r="L40" s="63"/>
      <c r="M40" s="63"/>
      <c r="N40" s="63"/>
      <c r="O40" s="67"/>
    </row>
    <row r="41" spans="1:15" ht="15">
      <c r="A41" s="141" t="s">
        <v>167</v>
      </c>
      <c r="B41" s="11" t="s">
        <v>43</v>
      </c>
      <c r="C41" s="113">
        <v>35</v>
      </c>
      <c r="D41" s="113">
        <v>35</v>
      </c>
      <c r="E41" s="140" t="s">
        <v>232</v>
      </c>
      <c r="F41" s="113">
        <f>'8 день'!$D$45*Таблица!D6</f>
        <v>0</v>
      </c>
      <c r="G41" s="113">
        <f>'8 день'!$D$45*Таблица!E6</f>
        <v>0</v>
      </c>
      <c r="H41" s="113">
        <f>'8 день'!$D$45*Таблица!F6</f>
        <v>0</v>
      </c>
      <c r="I41" s="113">
        <f>'8 день'!$D$45*Таблица!G6</f>
        <v>0</v>
      </c>
      <c r="J41" s="113">
        <f>'8 день'!$D$45*Таблица!H6</f>
        <v>0</v>
      </c>
      <c r="K41" s="113">
        <f>'8 день'!$D$45*Таблица!I6</f>
        <v>0</v>
      </c>
      <c r="L41" s="113">
        <f>'8 день'!$D$45*Таблица!J6</f>
        <v>0</v>
      </c>
      <c r="M41" s="113">
        <f>'8 день'!$D$45*Таблица!K6</f>
        <v>0</v>
      </c>
      <c r="N41" s="68">
        <f>'8 день'!$D$45*Таблица!L6</f>
        <v>0</v>
      </c>
      <c r="O41" s="127">
        <v>208</v>
      </c>
    </row>
    <row r="42" spans="1:15" ht="15">
      <c r="A42" s="141"/>
      <c r="B42" s="11" t="s">
        <v>45</v>
      </c>
      <c r="C42" s="113">
        <v>10</v>
      </c>
      <c r="D42" s="113">
        <v>10</v>
      </c>
      <c r="E42" s="140"/>
      <c r="F42" s="113">
        <f>'8 день'!$D$46*Таблица!D49</f>
        <v>0</v>
      </c>
      <c r="G42" s="113">
        <f>'8 день'!$D$46*Таблица!E49</f>
        <v>0</v>
      </c>
      <c r="H42" s="113">
        <f>'8 день'!$D$46*Таблица!F49</f>
        <v>0</v>
      </c>
      <c r="I42" s="113">
        <f>'8 день'!$D$46*Таблица!G49</f>
        <v>0</v>
      </c>
      <c r="J42" s="113">
        <f>'8 день'!$D$46*Таблица!H49</f>
        <v>0</v>
      </c>
      <c r="K42" s="113">
        <f>'8 день'!$D$46*Таблица!I49</f>
        <v>0</v>
      </c>
      <c r="L42" s="113">
        <f>'8 день'!$D$46*Таблица!J49</f>
        <v>0</v>
      </c>
      <c r="M42" s="113">
        <f>'8 день'!$D$46*Таблица!K49</f>
        <v>0</v>
      </c>
      <c r="N42" s="113">
        <f>'8 день'!$D$46*Таблица!L49</f>
        <v>0</v>
      </c>
      <c r="O42" s="133"/>
    </row>
    <row r="43" spans="1:15" ht="15">
      <c r="A43" s="141"/>
      <c r="B43" s="11" t="s">
        <v>16</v>
      </c>
      <c r="C43" s="113">
        <v>2</v>
      </c>
      <c r="D43" s="113">
        <v>2</v>
      </c>
      <c r="E43" s="140"/>
      <c r="F43" s="113">
        <f>$D$41*Таблица!D26</f>
        <v>314.65000000000003</v>
      </c>
      <c r="G43" s="113">
        <f>$D$41*Таблица!E26</f>
        <v>0</v>
      </c>
      <c r="H43" s="113">
        <f>$D$41*Таблица!F26</f>
        <v>34.965</v>
      </c>
      <c r="I43" s="113">
        <f>$D$41*Таблица!G26</f>
        <v>0</v>
      </c>
      <c r="J43" s="113">
        <f>$D$41*Таблица!H26</f>
        <v>0</v>
      </c>
      <c r="K43" s="113">
        <f>$D$41*Таблица!I26</f>
        <v>0</v>
      </c>
      <c r="L43" s="113">
        <f>$D$41*Таблица!J26</f>
        <v>0</v>
      </c>
      <c r="M43" s="113">
        <f>$D$41*Таблица!K26</f>
        <v>0</v>
      </c>
      <c r="N43" s="68">
        <f>$D$41*Таблица!L26</f>
        <v>0</v>
      </c>
      <c r="O43" s="133"/>
    </row>
    <row r="44" spans="1:15" ht="15">
      <c r="A44" s="141"/>
      <c r="B44" s="11" t="s">
        <v>146</v>
      </c>
      <c r="C44" s="113">
        <v>22</v>
      </c>
      <c r="D44" s="113">
        <v>22</v>
      </c>
      <c r="E44" s="140"/>
      <c r="F44" s="113">
        <f>$D$42*Таблица!D22</f>
        <v>5.1</v>
      </c>
      <c r="G44" s="113">
        <f>$D$42*Таблица!E22</f>
        <v>0.28</v>
      </c>
      <c r="H44" s="113">
        <f>$D$42*Таблица!F22</f>
        <v>0.25</v>
      </c>
      <c r="I44" s="113">
        <f>$D$42*Таблица!G22</f>
        <v>0.42000000000000004</v>
      </c>
      <c r="J44" s="113">
        <f>$D$42*Таблица!H22</f>
        <v>12.1</v>
      </c>
      <c r="K44" s="113">
        <f>$D$42*Таблица!I22</f>
        <v>0.01</v>
      </c>
      <c r="L44" s="113">
        <f>$D$42*Таблица!J22</f>
        <v>0.0029999999999999996</v>
      </c>
      <c r="M44" s="113">
        <f>$D$42*Таблица!K22</f>
        <v>0.013</v>
      </c>
      <c r="N44" s="68">
        <f>$D$42*Таблица!L22</f>
        <v>0.01</v>
      </c>
      <c r="O44" s="133"/>
    </row>
    <row r="45" spans="1:15" ht="15">
      <c r="A45" s="141"/>
      <c r="B45" s="11" t="s">
        <v>168</v>
      </c>
      <c r="C45" s="113">
        <v>80</v>
      </c>
      <c r="D45" s="113">
        <v>80</v>
      </c>
      <c r="E45" s="140"/>
      <c r="F45" s="113">
        <f>$D$43*Таблица!D57</f>
        <v>0.7</v>
      </c>
      <c r="G45" s="113">
        <f>$D$43*Таблица!E57</f>
        <v>0.006</v>
      </c>
      <c r="H45" s="113">
        <f>$D$43*Таблица!F57</f>
        <v>0</v>
      </c>
      <c r="I45" s="113">
        <f>$D$43*Таблица!G57</f>
        <v>1.8</v>
      </c>
      <c r="J45" s="113">
        <f>$D$43*Таблица!H57</f>
        <v>0.09</v>
      </c>
      <c r="K45" s="113">
        <f>$D$43*Таблица!I57</f>
        <v>0</v>
      </c>
      <c r="L45" s="113">
        <f>$D$43*Таблица!J57</f>
        <v>0.006</v>
      </c>
      <c r="M45" s="113">
        <f>$D$43*Таблица!K57</f>
        <v>0.006</v>
      </c>
      <c r="N45" s="68">
        <f>$D$43*Таблица!L57</f>
        <v>0.38</v>
      </c>
      <c r="O45" s="133"/>
    </row>
    <row r="46" spans="1:15" ht="15">
      <c r="A46" s="141"/>
      <c r="B46" s="11" t="s">
        <v>17</v>
      </c>
      <c r="C46" s="113">
        <v>2</v>
      </c>
      <c r="D46" s="113">
        <v>2</v>
      </c>
      <c r="E46" s="140"/>
      <c r="F46" s="113">
        <f>$D$44*Таблица!D17</f>
        <v>88</v>
      </c>
      <c r="G46" s="113">
        <f>$D$44*Таблица!E17</f>
        <v>1.76</v>
      </c>
      <c r="H46" s="113">
        <f>$D$44*Таблица!F17</f>
        <v>1.98</v>
      </c>
      <c r="I46" s="113">
        <f>$D$44*Таблица!G17</f>
        <v>15.399999999999999</v>
      </c>
      <c r="J46" s="113">
        <f>$D$44*Таблица!H17</f>
        <v>4.4</v>
      </c>
      <c r="K46" s="113">
        <f>$D$44*Таблица!I17</f>
        <v>0.32999999999999996</v>
      </c>
      <c r="L46" s="113">
        <f>$D$44*Таблица!J17</f>
        <v>0.0286</v>
      </c>
      <c r="M46" s="113">
        <f>$D$44*Таблица!K17</f>
        <v>0.019799999999999998</v>
      </c>
      <c r="N46" s="68">
        <f>$D$44*Таблица!L17</f>
        <v>0</v>
      </c>
      <c r="O46" s="128"/>
    </row>
    <row r="47" spans="1:15" ht="15">
      <c r="A47" s="151" t="s">
        <v>34</v>
      </c>
      <c r="B47" s="11" t="s">
        <v>35</v>
      </c>
      <c r="C47" s="113">
        <v>0.5</v>
      </c>
      <c r="D47" s="113">
        <v>0.5</v>
      </c>
      <c r="E47" s="148">
        <v>200</v>
      </c>
      <c r="F47" s="113">
        <f>Таблица!D60*2.5</f>
        <v>0.5</v>
      </c>
      <c r="G47" s="113">
        <f>Таблица!E60*2.5</f>
        <v>0.1</v>
      </c>
      <c r="H47" s="113">
        <f>Таблица!F60*2.5</f>
        <v>0</v>
      </c>
      <c r="I47" s="113">
        <f>Таблица!G60*2.5</f>
        <v>0.3</v>
      </c>
      <c r="J47" s="113">
        <f>Таблица!H60*2.5</f>
        <v>12.375</v>
      </c>
      <c r="K47" s="113">
        <f>Таблица!I60*2.5</f>
        <v>0</v>
      </c>
      <c r="L47" s="113">
        <f>Таблица!J60*2.5</f>
        <v>0.00175</v>
      </c>
      <c r="M47" s="113">
        <f>Таблица!K60*2.5</f>
        <v>0.0025</v>
      </c>
      <c r="N47" s="113">
        <f>Таблица!L60*2.5</f>
        <v>0</v>
      </c>
      <c r="O47" s="153">
        <v>258</v>
      </c>
    </row>
    <row r="48" spans="1:15" ht="15">
      <c r="A48" s="152"/>
      <c r="B48" s="11" t="s">
        <v>17</v>
      </c>
      <c r="C48" s="113">
        <v>10</v>
      </c>
      <c r="D48" s="113">
        <v>10</v>
      </c>
      <c r="E48" s="149"/>
      <c r="F48" s="113">
        <f>$D$48*Таблица!D15</f>
        <v>37.9</v>
      </c>
      <c r="G48" s="113">
        <f>$D$48*Таблица!E15</f>
        <v>0</v>
      </c>
      <c r="H48" s="113">
        <f>$D$48*Таблица!F15</f>
        <v>0</v>
      </c>
      <c r="I48" s="113">
        <f>$D$48*Таблица!G15</f>
        <v>9.98</v>
      </c>
      <c r="J48" s="113">
        <f>$D$48*Таблица!H15</f>
        <v>0.2</v>
      </c>
      <c r="K48" s="113">
        <f>$D$48*Таблица!I15</f>
        <v>0.3</v>
      </c>
      <c r="L48" s="113">
        <f>$D$48*Таблица!J15</f>
        <v>0</v>
      </c>
      <c r="M48" s="113">
        <f>$D$48*Таблица!K15</f>
        <v>0</v>
      </c>
      <c r="N48" s="113">
        <f>$D$48*Таблица!L15</f>
        <v>0</v>
      </c>
      <c r="O48" s="154"/>
    </row>
    <row r="49" spans="1:15" ht="15">
      <c r="A49" s="121" t="s">
        <v>236</v>
      </c>
      <c r="B49" s="11" t="s">
        <v>237</v>
      </c>
      <c r="C49" s="113">
        <v>182</v>
      </c>
      <c r="D49" s="113">
        <v>160</v>
      </c>
      <c r="E49" s="123">
        <v>182</v>
      </c>
      <c r="F49" s="113">
        <f>$D$49*Таблица!D35</f>
        <v>72</v>
      </c>
      <c r="G49" s="113">
        <f>$D$49*Таблица!E35</f>
        <v>0.64</v>
      </c>
      <c r="H49" s="113">
        <f>$D$49*Таблица!F35</f>
        <v>0.64</v>
      </c>
      <c r="I49" s="113">
        <f>$D$49*Таблица!G35</f>
        <v>15.68</v>
      </c>
      <c r="J49" s="113">
        <f>$D$49*Таблица!H35</f>
        <v>25.6</v>
      </c>
      <c r="K49" s="113">
        <f>$D$49*Таблица!I35</f>
        <v>3.5199999999999996</v>
      </c>
      <c r="L49" s="113">
        <f>$D$49*Таблица!J35</f>
        <v>0.016</v>
      </c>
      <c r="M49" s="113">
        <f>$D$49*Таблица!K35</f>
        <v>0.047999999999999994</v>
      </c>
      <c r="N49" s="113">
        <f>$D$49*Таблица!L35</f>
        <v>2.08</v>
      </c>
      <c r="O49" s="119"/>
    </row>
    <row r="50" spans="1:15" s="79" customFormat="1" ht="14.25">
      <c r="A50" s="69" t="s">
        <v>37</v>
      </c>
      <c r="B50" s="62"/>
      <c r="C50" s="70"/>
      <c r="D50" s="70"/>
      <c r="E50" s="64">
        <f aca="true" t="shared" si="3" ref="E50:N50">SUM(E47:E49)</f>
        <v>382</v>
      </c>
      <c r="F50" s="71">
        <f t="shared" si="3"/>
        <v>110.4</v>
      </c>
      <c r="G50" s="71">
        <f t="shared" si="3"/>
        <v>0.74</v>
      </c>
      <c r="H50" s="71">
        <f t="shared" si="3"/>
        <v>0.64</v>
      </c>
      <c r="I50" s="71">
        <f t="shared" si="3"/>
        <v>25.96</v>
      </c>
      <c r="J50" s="71">
        <f t="shared" si="3"/>
        <v>38.175</v>
      </c>
      <c r="K50" s="71">
        <f t="shared" si="3"/>
        <v>3.8199999999999994</v>
      </c>
      <c r="L50" s="71">
        <f t="shared" si="3"/>
        <v>0.017750000000000002</v>
      </c>
      <c r="M50" s="71">
        <f t="shared" si="3"/>
        <v>0.050499999999999996</v>
      </c>
      <c r="N50" s="71">
        <f t="shared" si="3"/>
        <v>2.08</v>
      </c>
      <c r="O50" s="62"/>
    </row>
    <row r="51" spans="1:15" s="79" customFormat="1" ht="14.25">
      <c r="A51" s="69" t="s">
        <v>136</v>
      </c>
      <c r="B51" s="62"/>
      <c r="C51" s="70"/>
      <c r="D51" s="70"/>
      <c r="E51" s="64">
        <f>E15+E18+E39+E50</f>
        <v>1674</v>
      </c>
      <c r="F51" s="71">
        <f aca="true" t="shared" si="4" ref="F51:N51">F50+F39+F18+F15</f>
        <v>1253.261</v>
      </c>
      <c r="G51" s="71">
        <f t="shared" si="4"/>
        <v>40.903200000000005</v>
      </c>
      <c r="H51" s="71">
        <f t="shared" si="4"/>
        <v>44.24850000000001</v>
      </c>
      <c r="I51" s="71">
        <f t="shared" si="4"/>
        <v>180.82580000000002</v>
      </c>
      <c r="J51" s="71">
        <f t="shared" si="4"/>
        <v>650.204</v>
      </c>
      <c r="K51" s="71">
        <f t="shared" si="4"/>
        <v>12.1526</v>
      </c>
      <c r="L51" s="71">
        <f t="shared" si="4"/>
        <v>0.51754</v>
      </c>
      <c r="M51" s="71">
        <f t="shared" si="4"/>
        <v>0.8378000000000001</v>
      </c>
      <c r="N51" s="72">
        <f t="shared" si="4"/>
        <v>50.633599999999994</v>
      </c>
      <c r="O51" s="62"/>
    </row>
    <row r="52" ht="15">
      <c r="A52" s="87"/>
    </row>
  </sheetData>
  <sheetProtection password="CF16" sheet="1"/>
  <mergeCells count="38">
    <mergeCell ref="A10:A11"/>
    <mergeCell ref="E10:E11"/>
    <mergeCell ref="A6:A9"/>
    <mergeCell ref="E6:E9"/>
    <mergeCell ref="A12:A14"/>
    <mergeCell ref="E12:E14"/>
    <mergeCell ref="A22:A28"/>
    <mergeCell ref="E22:E28"/>
    <mergeCell ref="A29:A34"/>
    <mergeCell ref="E29:E34"/>
    <mergeCell ref="A35:A36"/>
    <mergeCell ref="A37:A38"/>
    <mergeCell ref="E37:E38"/>
    <mergeCell ref="A3:A4"/>
    <mergeCell ref="B3:B4"/>
    <mergeCell ref="C3:C4"/>
    <mergeCell ref="D3:D4"/>
    <mergeCell ref="E3:E4"/>
    <mergeCell ref="F3:F4"/>
    <mergeCell ref="O6:O9"/>
    <mergeCell ref="O10:O11"/>
    <mergeCell ref="O12:O14"/>
    <mergeCell ref="O22:O28"/>
    <mergeCell ref="O29:O34"/>
    <mergeCell ref="B1:O1"/>
    <mergeCell ref="G3:I3"/>
    <mergeCell ref="J3:N3"/>
    <mergeCell ref="O3:O4"/>
    <mergeCell ref="E47:E48"/>
    <mergeCell ref="A47:A48"/>
    <mergeCell ref="A20:A21"/>
    <mergeCell ref="E20:E21"/>
    <mergeCell ref="O20:O21"/>
    <mergeCell ref="O47:O48"/>
    <mergeCell ref="O37:O38"/>
    <mergeCell ref="O41:O46"/>
    <mergeCell ref="A41:A46"/>
    <mergeCell ref="E41:E46"/>
  </mergeCells>
  <hyperlinks>
    <hyperlink ref="O10:O11" r:id="rId1" display="Тех. карты док\3.doc"/>
    <hyperlink ref="O12:O14" r:id="rId2" display="Тех. карты док\264.doc"/>
    <hyperlink ref="O29:O34" r:id="rId3" display="Тех. карты док\128.doc"/>
    <hyperlink ref="O37:O38" r:id="rId4" display="Тех. карты док\274.doc"/>
    <hyperlink ref="O47:O48" r:id="rId5" display="Тех. карты док\258.doc"/>
    <hyperlink ref="O22:O28" r:id="rId6" display="Тех. карты док\99 б.docx"/>
    <hyperlink ref="O6:O9" r:id="rId7" display="Тех. карты док\177.doc"/>
    <hyperlink ref="O20:O21" r:id="rId8" display="Тех. карты док\5.docx"/>
    <hyperlink ref="O41:O46" r:id="rId9" display="208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4" r:id="rId1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pane xSplit="1" ySplit="4" topLeftCell="B47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O16384"/>
    </sheetView>
  </sheetViews>
  <sheetFormatPr defaultColWidth="9.140625" defaultRowHeight="15"/>
  <cols>
    <col min="1" max="1" width="16.00390625" style="82" customWidth="1"/>
    <col min="2" max="2" width="11.28125" style="73" customWidth="1"/>
    <col min="3" max="4" width="9.140625" style="74" customWidth="1"/>
    <col min="5" max="5" width="9.28125" style="75" customWidth="1"/>
    <col min="6" max="8" width="9.140625" style="74" customWidth="1"/>
    <col min="9" max="9" width="10.00390625" style="74" customWidth="1"/>
    <col min="10" max="14" width="9.140625" style="74" customWidth="1"/>
    <col min="15" max="15" width="10.28125" style="73" customWidth="1"/>
    <col min="16" max="16384" width="9.140625" style="73" customWidth="1"/>
  </cols>
  <sheetData>
    <row r="1" spans="1:15" ht="15" customHeight="1">
      <c r="A1" s="124" t="s">
        <v>69</v>
      </c>
      <c r="B1" s="147" t="s">
        <v>150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ht="15">
      <c r="A2" s="74"/>
    </row>
    <row r="3" spans="1:15" ht="28.5" customHeight="1">
      <c r="A3" s="126" t="s">
        <v>1</v>
      </c>
      <c r="B3" s="126" t="s">
        <v>2</v>
      </c>
      <c r="C3" s="126" t="s">
        <v>3</v>
      </c>
      <c r="D3" s="126" t="s">
        <v>4</v>
      </c>
      <c r="E3" s="126" t="str">
        <f>'7 день'!E3:E4</f>
        <v>Выход блюда</v>
      </c>
      <c r="F3" s="126" t="str">
        <f>'7 день'!F3:F4</f>
        <v>Энергетическая ценность (Ккал)</v>
      </c>
      <c r="G3" s="126" t="str">
        <f>'7 день'!G3:I3</f>
        <v>Пищевые вещества (г)</v>
      </c>
      <c r="H3" s="126"/>
      <c r="I3" s="126"/>
      <c r="J3" s="126" t="str">
        <f>'7 день'!J3:N3</f>
        <v>Минеральные вещества и витамины</v>
      </c>
      <c r="K3" s="126"/>
      <c r="L3" s="126"/>
      <c r="M3" s="126"/>
      <c r="N3" s="126"/>
      <c r="O3" s="148" t="str">
        <f>'7 день'!O3:O4</f>
        <v>№ рецептуры</v>
      </c>
    </row>
    <row r="4" spans="1:15" ht="33.75" customHeight="1">
      <c r="A4" s="126"/>
      <c r="B4" s="126"/>
      <c r="C4" s="126"/>
      <c r="D4" s="126"/>
      <c r="E4" s="126"/>
      <c r="F4" s="126"/>
      <c r="G4" s="113" t="s">
        <v>11</v>
      </c>
      <c r="H4" s="113" t="s">
        <v>12</v>
      </c>
      <c r="I4" s="113" t="s">
        <v>13</v>
      </c>
      <c r="J4" s="113" t="s">
        <v>5</v>
      </c>
      <c r="K4" s="113" t="s">
        <v>6</v>
      </c>
      <c r="L4" s="113" t="s">
        <v>7</v>
      </c>
      <c r="M4" s="113" t="s">
        <v>8</v>
      </c>
      <c r="N4" s="113" t="s">
        <v>9</v>
      </c>
      <c r="O4" s="149"/>
    </row>
    <row r="5" spans="1:15" ht="15">
      <c r="A5" s="76" t="s">
        <v>14</v>
      </c>
      <c r="B5" s="77"/>
      <c r="C5" s="77"/>
      <c r="D5" s="77"/>
      <c r="E5" s="77"/>
      <c r="F5" s="77"/>
      <c r="G5" s="77"/>
      <c r="H5" s="77"/>
      <c r="I5" s="78"/>
      <c r="J5" s="77"/>
      <c r="K5" s="77"/>
      <c r="L5" s="77"/>
      <c r="M5" s="77"/>
      <c r="N5" s="77"/>
      <c r="O5" s="67"/>
    </row>
    <row r="6" spans="1:15" ht="15" customHeight="1">
      <c r="A6" s="141" t="s">
        <v>70</v>
      </c>
      <c r="B6" s="12" t="s">
        <v>15</v>
      </c>
      <c r="C6" s="113">
        <v>12</v>
      </c>
      <c r="D6" s="113">
        <v>12</v>
      </c>
      <c r="E6" s="140">
        <v>200</v>
      </c>
      <c r="F6" s="113">
        <f>$D$6*Таблица!D8</f>
        <v>39.599999999999994</v>
      </c>
      <c r="G6" s="113">
        <f>$D$6*Таблица!E8</f>
        <v>0.8400000000000001</v>
      </c>
      <c r="H6" s="113">
        <f>$D$6*Таблица!F8</f>
        <v>0.12</v>
      </c>
      <c r="I6" s="113">
        <f>$D$6*Таблица!G8</f>
        <v>8.568</v>
      </c>
      <c r="J6" s="113">
        <f>$D$6*Таблица!H8</f>
        <v>2.88</v>
      </c>
      <c r="K6" s="113">
        <f>$D$6*Таблица!I8</f>
        <v>0.21599999999999997</v>
      </c>
      <c r="L6" s="113">
        <f>$D$6*Таблица!J8</f>
        <v>0.009600000000000001</v>
      </c>
      <c r="M6" s="113">
        <f>$D$6*Таблица!K8</f>
        <v>0.0048000000000000004</v>
      </c>
      <c r="N6" s="68">
        <f>$D$6*Таблица!L8</f>
        <v>0</v>
      </c>
      <c r="O6" s="127">
        <v>183</v>
      </c>
    </row>
    <row r="7" spans="1:15" ht="15">
      <c r="A7" s="141"/>
      <c r="B7" s="12" t="s">
        <v>22</v>
      </c>
      <c r="C7" s="113">
        <v>12</v>
      </c>
      <c r="D7" s="113">
        <v>12</v>
      </c>
      <c r="E7" s="140"/>
      <c r="F7" s="113">
        <f>$D$7*Таблица!D9</f>
        <v>41.76</v>
      </c>
      <c r="G7" s="113">
        <f>$D$7*Таблица!E9</f>
        <v>1.3800000000000001</v>
      </c>
      <c r="H7" s="113">
        <f>$D$7*Таблица!F9</f>
        <v>0.396</v>
      </c>
      <c r="I7" s="113">
        <f>$D$7*Таблица!G9</f>
        <v>7.98</v>
      </c>
      <c r="J7" s="113">
        <f>$D$7*Таблица!H9</f>
        <v>3.24</v>
      </c>
      <c r="K7" s="113">
        <f>$D$7*Таблица!I9</f>
        <v>0.8400000000000001</v>
      </c>
      <c r="L7" s="113">
        <f>$D$7*Таблица!J9</f>
        <v>0.0744</v>
      </c>
      <c r="M7" s="113">
        <f>$D$7*Таблица!K9</f>
        <v>0.0048000000000000004</v>
      </c>
      <c r="N7" s="68">
        <f>$D$7*Таблица!L9</f>
        <v>0</v>
      </c>
      <c r="O7" s="133"/>
    </row>
    <row r="8" spans="1:15" ht="45">
      <c r="A8" s="141"/>
      <c r="B8" s="12" t="s">
        <v>143</v>
      </c>
      <c r="C8" s="113">
        <v>40</v>
      </c>
      <c r="D8" s="113">
        <v>40</v>
      </c>
      <c r="E8" s="140"/>
      <c r="F8" s="113">
        <f>$D$8*Таблица!D19</f>
        <v>20.8</v>
      </c>
      <c r="G8" s="113">
        <f>$D$8*Таблица!E19</f>
        <v>1.12</v>
      </c>
      <c r="H8" s="113">
        <f>$D$8*Таблица!F19</f>
        <v>1</v>
      </c>
      <c r="I8" s="113">
        <f>$D$8*Таблица!G19</f>
        <v>1.88</v>
      </c>
      <c r="J8" s="113">
        <f>$D$8*Таблица!H19</f>
        <v>48.4</v>
      </c>
      <c r="K8" s="113">
        <f>$D$8*Таблица!I19</f>
        <v>0.04</v>
      </c>
      <c r="L8" s="113">
        <f>$D$8*Таблица!J19</f>
        <v>0.011999999999999999</v>
      </c>
      <c r="M8" s="113">
        <f>$D$8*Таблица!K19</f>
        <v>0.052</v>
      </c>
      <c r="N8" s="68">
        <f>$D$8*Таблица!L19</f>
        <v>0.04</v>
      </c>
      <c r="O8" s="133"/>
    </row>
    <row r="9" spans="1:15" ht="30">
      <c r="A9" s="141"/>
      <c r="B9" s="12" t="s">
        <v>16</v>
      </c>
      <c r="C9" s="113">
        <v>2</v>
      </c>
      <c r="D9" s="113">
        <v>2</v>
      </c>
      <c r="E9" s="140"/>
      <c r="F9" s="113">
        <f>$D$9*Таблица!D24</f>
        <v>14.68</v>
      </c>
      <c r="G9" s="113">
        <f>$D$9*Таблица!E24</f>
        <v>0.008</v>
      </c>
      <c r="H9" s="113">
        <f>$D$9*Таблица!F24</f>
        <v>1.57</v>
      </c>
      <c r="I9" s="113">
        <f>$D$9*Таблица!G24</f>
        <v>0.01</v>
      </c>
      <c r="J9" s="113">
        <f>$D$9*Таблица!H24</f>
        <v>0.48</v>
      </c>
      <c r="K9" s="113">
        <f>$D$9*Таблица!I24</f>
        <v>0.04</v>
      </c>
      <c r="L9" s="113">
        <f>$D$9*Таблица!J24</f>
        <v>0.002</v>
      </c>
      <c r="M9" s="113">
        <f>$D$9*Таблица!K24</f>
        <v>0.002</v>
      </c>
      <c r="N9" s="68">
        <f>$D$9*Таблица!L24</f>
        <v>0</v>
      </c>
      <c r="O9" s="128"/>
    </row>
    <row r="10" spans="1:15" ht="30">
      <c r="A10" s="141" t="s">
        <v>160</v>
      </c>
      <c r="B10" s="11" t="s">
        <v>29</v>
      </c>
      <c r="C10" s="113">
        <v>10</v>
      </c>
      <c r="D10" s="113">
        <v>10</v>
      </c>
      <c r="E10" s="146" t="s">
        <v>148</v>
      </c>
      <c r="F10" s="113">
        <f>$D$10*Таблица!D2</f>
        <v>26.200000000000003</v>
      </c>
      <c r="G10" s="113">
        <f>$D$10*Таблица!E2</f>
        <v>0.77</v>
      </c>
      <c r="H10" s="113">
        <f>$D$10*Таблица!F2</f>
        <v>0.3</v>
      </c>
      <c r="I10" s="113">
        <f>$D$10*Таблица!G2</f>
        <v>4.98</v>
      </c>
      <c r="J10" s="113">
        <f>$D$10*Таблица!H2</f>
        <v>2</v>
      </c>
      <c r="K10" s="113">
        <f>$D$10*Таблица!I2</f>
        <v>0.09</v>
      </c>
      <c r="L10" s="113">
        <f>$D$10*Таблица!J2</f>
        <v>0.011000000000000001</v>
      </c>
      <c r="M10" s="113">
        <f>$D$10*Таблица!K2</f>
        <v>0.008</v>
      </c>
      <c r="N10" s="68">
        <f>$D$10*Таблица!L2</f>
        <v>0</v>
      </c>
      <c r="O10" s="127">
        <v>1</v>
      </c>
    </row>
    <row r="11" spans="1:15" ht="30">
      <c r="A11" s="141"/>
      <c r="B11" s="11" t="s">
        <v>16</v>
      </c>
      <c r="C11" s="113">
        <v>5</v>
      </c>
      <c r="D11" s="113">
        <v>5</v>
      </c>
      <c r="E11" s="146"/>
      <c r="F11" s="113">
        <f>$D$11*Таблица!D24</f>
        <v>36.7</v>
      </c>
      <c r="G11" s="113">
        <f>$D$11*Таблица!E24</f>
        <v>0.02</v>
      </c>
      <c r="H11" s="113">
        <f>$D$11*Таблица!F24</f>
        <v>3.9250000000000003</v>
      </c>
      <c r="I11" s="113">
        <f>$D$11*Таблица!G24</f>
        <v>0.025</v>
      </c>
      <c r="J11" s="113">
        <f>$D$11*Таблица!H24</f>
        <v>1.2</v>
      </c>
      <c r="K11" s="113">
        <f>$D$11*Таблица!I24</f>
        <v>0.1</v>
      </c>
      <c r="L11" s="113">
        <f>$D$11*Таблица!J24</f>
        <v>0.005</v>
      </c>
      <c r="M11" s="113">
        <f>$D$11*Таблица!K24</f>
        <v>0.005</v>
      </c>
      <c r="N11" s="68">
        <f>$D$11*Таблица!L24</f>
        <v>0</v>
      </c>
      <c r="O11" s="128"/>
    </row>
    <row r="12" spans="1:15" ht="30">
      <c r="A12" s="141" t="s">
        <v>221</v>
      </c>
      <c r="B12" s="11" t="s">
        <v>140</v>
      </c>
      <c r="C12" s="113">
        <v>1.5</v>
      </c>
      <c r="D12" s="113">
        <v>1.5</v>
      </c>
      <c r="E12" s="142">
        <v>200</v>
      </c>
      <c r="F12" s="113">
        <f>$D$12*Таблица!D62</f>
        <v>0</v>
      </c>
      <c r="G12" s="113">
        <f>$D$12*Таблица!E62</f>
        <v>0</v>
      </c>
      <c r="H12" s="113">
        <f>$D$12*Таблица!F62</f>
        <v>0</v>
      </c>
      <c r="I12" s="113">
        <f>$D$12*Таблица!G62</f>
        <v>0</v>
      </c>
      <c r="J12" s="113">
        <f>$D$12*Таблица!H62</f>
        <v>0.735</v>
      </c>
      <c r="K12" s="113">
        <f>$D$12*Таблица!I62</f>
        <v>0.0045000000000000005</v>
      </c>
      <c r="L12" s="113">
        <f>$D$12*Таблица!J62</f>
        <v>0.00030000000000000003</v>
      </c>
      <c r="M12" s="113">
        <f>$D$12*Таблица!K62</f>
        <v>0.0009</v>
      </c>
      <c r="N12" s="68">
        <f>$D$12*Таблица!L62</f>
        <v>0.003</v>
      </c>
      <c r="O12" s="127">
        <v>432</v>
      </c>
    </row>
    <row r="13" spans="1:15" ht="15">
      <c r="A13" s="141"/>
      <c r="B13" s="11" t="s">
        <v>17</v>
      </c>
      <c r="C13" s="113">
        <v>13</v>
      </c>
      <c r="D13" s="113">
        <v>13</v>
      </c>
      <c r="E13" s="144"/>
      <c r="F13" s="113">
        <f>$D$13*Таблица!D15</f>
        <v>49.27</v>
      </c>
      <c r="G13" s="113">
        <f>$D$13*Таблица!E15</f>
        <v>0</v>
      </c>
      <c r="H13" s="113">
        <f>$D$13*Таблица!F15</f>
        <v>0</v>
      </c>
      <c r="I13" s="113">
        <f>$D$13*Таблица!G15</f>
        <v>12.974</v>
      </c>
      <c r="J13" s="113">
        <f>$D$13*Таблица!H15</f>
        <v>0.26</v>
      </c>
      <c r="K13" s="113">
        <f>$D$13*Таблица!I15</f>
        <v>0.39</v>
      </c>
      <c r="L13" s="113">
        <f>$D$13*Таблица!J15</f>
        <v>0</v>
      </c>
      <c r="M13" s="113">
        <f>$D$13*Таблица!K15</f>
        <v>0</v>
      </c>
      <c r="N13" s="68">
        <f>$D$13*Таблица!L15</f>
        <v>0</v>
      </c>
      <c r="O13" s="128"/>
    </row>
    <row r="14" spans="1:15" s="79" customFormat="1" ht="14.25">
      <c r="A14" s="69" t="s">
        <v>37</v>
      </c>
      <c r="B14" s="62"/>
      <c r="C14" s="70"/>
      <c r="D14" s="70"/>
      <c r="E14" s="64">
        <f>E6+E12+15</f>
        <v>415</v>
      </c>
      <c r="F14" s="71">
        <f aca="true" t="shared" si="0" ref="F14:N14">SUM(F6:F13)</f>
        <v>229.00999999999996</v>
      </c>
      <c r="G14" s="71">
        <f t="shared" si="0"/>
        <v>4.138</v>
      </c>
      <c r="H14" s="71">
        <f t="shared" si="0"/>
        <v>7.311</v>
      </c>
      <c r="I14" s="71">
        <f t="shared" si="0"/>
        <v>36.417</v>
      </c>
      <c r="J14" s="71">
        <f t="shared" si="0"/>
        <v>59.19499999999999</v>
      </c>
      <c r="K14" s="71">
        <f t="shared" si="0"/>
        <v>1.7205000000000004</v>
      </c>
      <c r="L14" s="71">
        <f t="shared" si="0"/>
        <v>0.11429999999999998</v>
      </c>
      <c r="M14" s="71">
        <f t="shared" si="0"/>
        <v>0.0775</v>
      </c>
      <c r="N14" s="72">
        <f t="shared" si="0"/>
        <v>0.043000000000000003</v>
      </c>
      <c r="O14" s="62"/>
    </row>
    <row r="15" spans="1:15" ht="15">
      <c r="A15" s="65" t="s">
        <v>19</v>
      </c>
      <c r="B15" s="63"/>
      <c r="C15" s="88"/>
      <c r="D15" s="88"/>
      <c r="E15" s="63"/>
      <c r="F15" s="63"/>
      <c r="G15" s="63"/>
      <c r="H15" s="63"/>
      <c r="I15" s="66"/>
      <c r="J15" s="63"/>
      <c r="K15" s="63"/>
      <c r="L15" s="63"/>
      <c r="M15" s="63"/>
      <c r="N15" s="63"/>
      <c r="O15" s="67"/>
    </row>
    <row r="16" spans="1:15" ht="30">
      <c r="A16" s="115" t="s">
        <v>54</v>
      </c>
      <c r="B16" s="11" t="s">
        <v>141</v>
      </c>
      <c r="C16" s="113">
        <v>140</v>
      </c>
      <c r="D16" s="113">
        <v>140</v>
      </c>
      <c r="E16" s="113">
        <v>140</v>
      </c>
      <c r="F16" s="113">
        <f>$D$16*Таблица!D54</f>
        <v>53.2</v>
      </c>
      <c r="G16" s="113">
        <f>$D$16*Таблица!E54</f>
        <v>0.7000000000000001</v>
      </c>
      <c r="H16" s="113">
        <f>$D$16*Таблица!F54</f>
        <v>0</v>
      </c>
      <c r="I16" s="113">
        <f>$D$16*Таблица!G54</f>
        <v>12.74</v>
      </c>
      <c r="J16" s="113">
        <f>$D$16*Таблица!H54</f>
        <v>11.200000000000001</v>
      </c>
      <c r="K16" s="113">
        <f>$D$16*Таблица!I54</f>
        <v>0.42</v>
      </c>
      <c r="L16" s="113">
        <f>$D$16*Таблица!J54</f>
        <v>0.112</v>
      </c>
      <c r="M16" s="113">
        <f>$D$16*Таблица!K54</f>
        <v>0.041999999999999996</v>
      </c>
      <c r="N16" s="68">
        <f>$D$16*Таблица!L54</f>
        <v>28</v>
      </c>
      <c r="O16" s="11"/>
    </row>
    <row r="17" spans="1:15" s="79" customFormat="1" ht="14.25">
      <c r="A17" s="69" t="s">
        <v>37</v>
      </c>
      <c r="B17" s="62"/>
      <c r="C17" s="70"/>
      <c r="D17" s="70"/>
      <c r="E17" s="64">
        <f>E16</f>
        <v>140</v>
      </c>
      <c r="F17" s="71">
        <f aca="true" t="shared" si="1" ref="F17:N17">SUM(F16)</f>
        <v>53.2</v>
      </c>
      <c r="G17" s="71">
        <f t="shared" si="1"/>
        <v>0.7000000000000001</v>
      </c>
      <c r="H17" s="71">
        <f t="shared" si="1"/>
        <v>0</v>
      </c>
      <c r="I17" s="71">
        <f t="shared" si="1"/>
        <v>12.74</v>
      </c>
      <c r="J17" s="71">
        <f t="shared" si="1"/>
        <v>11.200000000000001</v>
      </c>
      <c r="K17" s="71">
        <f t="shared" si="1"/>
        <v>0.42</v>
      </c>
      <c r="L17" s="71">
        <f t="shared" si="1"/>
        <v>0.112</v>
      </c>
      <c r="M17" s="71">
        <f t="shared" si="1"/>
        <v>0.041999999999999996</v>
      </c>
      <c r="N17" s="72">
        <f t="shared" si="1"/>
        <v>28</v>
      </c>
      <c r="O17" s="62"/>
    </row>
    <row r="18" spans="1:15" ht="15">
      <c r="A18" s="65" t="s">
        <v>21</v>
      </c>
      <c r="B18" s="63"/>
      <c r="C18" s="88"/>
      <c r="D18" s="88"/>
      <c r="E18" s="63"/>
      <c r="F18" s="63"/>
      <c r="G18" s="63"/>
      <c r="H18" s="63"/>
      <c r="I18" s="66"/>
      <c r="J18" s="63"/>
      <c r="K18" s="63"/>
      <c r="L18" s="63"/>
      <c r="M18" s="63"/>
      <c r="N18" s="63"/>
      <c r="O18" s="67"/>
    </row>
    <row r="19" spans="1:15" ht="30">
      <c r="A19" s="120" t="s">
        <v>266</v>
      </c>
      <c r="B19" s="81" t="s">
        <v>25</v>
      </c>
      <c r="C19" s="113">
        <v>75</v>
      </c>
      <c r="D19" s="113">
        <v>60</v>
      </c>
      <c r="E19" s="122">
        <v>60</v>
      </c>
      <c r="F19" s="113">
        <f>$D$19*Таблица!D30</f>
        <v>20.400000000000002</v>
      </c>
      <c r="G19" s="113">
        <f>$D$19*Таблица!E30</f>
        <v>0.7799999999999999</v>
      </c>
      <c r="H19" s="113">
        <f>$D$19*Таблица!F30</f>
        <v>0.06</v>
      </c>
      <c r="I19" s="113">
        <f>$D$19*Таблица!G30</f>
        <v>5.04</v>
      </c>
      <c r="J19" s="113">
        <f>$D$19*Таблица!H30</f>
        <v>30.6</v>
      </c>
      <c r="K19" s="113">
        <f>$D$19*Таблица!I30</f>
        <v>0.72</v>
      </c>
      <c r="L19" s="113">
        <f>$D$19*Таблица!J30</f>
        <v>0.036</v>
      </c>
      <c r="M19" s="113">
        <f>$D$19*Таблица!K30</f>
        <v>0.042</v>
      </c>
      <c r="N19" s="113">
        <f>$D$19*Таблица!L30</f>
        <v>3</v>
      </c>
      <c r="O19" s="118">
        <v>14</v>
      </c>
    </row>
    <row r="20" spans="1:15" ht="15" customHeight="1">
      <c r="A20" s="141" t="s">
        <v>173</v>
      </c>
      <c r="B20" s="11" t="s">
        <v>42</v>
      </c>
      <c r="C20" s="113">
        <v>60</v>
      </c>
      <c r="D20" s="113">
        <v>60</v>
      </c>
      <c r="E20" s="140">
        <v>200</v>
      </c>
      <c r="F20" s="113">
        <f>$D$20*Таблица!D27</f>
        <v>16.200000000000003</v>
      </c>
      <c r="G20" s="113">
        <f>$D$20*Таблица!E27</f>
        <v>1.0799999999999998</v>
      </c>
      <c r="H20" s="113">
        <f>$D$20*Таблица!F27</f>
        <v>0.06</v>
      </c>
      <c r="I20" s="113">
        <f>$D$20*Таблица!G27</f>
        <v>2.82</v>
      </c>
      <c r="J20" s="113">
        <f>$D$20*Таблица!H27</f>
        <v>28.799999999999997</v>
      </c>
      <c r="K20" s="113">
        <f>$D$20*Таблица!I27</f>
        <v>0.6</v>
      </c>
      <c r="L20" s="113">
        <f>$D$20*Таблица!J27</f>
        <v>0.036</v>
      </c>
      <c r="M20" s="113">
        <f>$D$20*Таблица!K27</f>
        <v>0.03</v>
      </c>
      <c r="N20" s="68">
        <f>$D$20*Таблица!L27</f>
        <v>30</v>
      </c>
      <c r="O20" s="129">
        <v>32</v>
      </c>
    </row>
    <row r="21" spans="1:15" ht="15">
      <c r="A21" s="141"/>
      <c r="B21" s="11" t="s">
        <v>26</v>
      </c>
      <c r="C21" s="113">
        <v>50</v>
      </c>
      <c r="D21" s="113">
        <v>50</v>
      </c>
      <c r="E21" s="140"/>
      <c r="F21" s="113">
        <f>$D$21*Таблица!D34</f>
        <v>40</v>
      </c>
      <c r="G21" s="113">
        <f>$D$21*Таблица!E34</f>
        <v>1</v>
      </c>
      <c r="H21" s="113">
        <f>$D$21*Таблица!F34</f>
        <v>0.2</v>
      </c>
      <c r="I21" s="113">
        <f>$D$21*Таблица!G34</f>
        <v>8.649999999999999</v>
      </c>
      <c r="J21" s="113">
        <f>$D$21*Таблица!H34</f>
        <v>5</v>
      </c>
      <c r="K21" s="113">
        <f>$D$21*Таблица!I34</f>
        <v>0.44999999999999996</v>
      </c>
      <c r="L21" s="113">
        <f>$D$21*Таблица!J34</f>
        <v>0.06</v>
      </c>
      <c r="M21" s="113">
        <f>$D$21*Таблица!K34</f>
        <v>0.025</v>
      </c>
      <c r="N21" s="68">
        <f>$D$21*Таблица!L34</f>
        <v>10</v>
      </c>
      <c r="O21" s="130"/>
    </row>
    <row r="22" spans="1:15" ht="30">
      <c r="A22" s="141"/>
      <c r="B22" s="11" t="s">
        <v>44</v>
      </c>
      <c r="C22" s="113">
        <v>23</v>
      </c>
      <c r="D22" s="113">
        <v>23</v>
      </c>
      <c r="E22" s="140"/>
      <c r="F22" s="113">
        <f>$D$22*Таблица!D45</f>
        <v>55.43000000000001</v>
      </c>
      <c r="G22" s="113">
        <f>$D$22*Таблица!E45</f>
        <v>4.186</v>
      </c>
      <c r="H22" s="113">
        <f>$D$22*Таблица!F45</f>
        <v>4.232</v>
      </c>
      <c r="I22" s="113">
        <f>$D$22*Таблица!G45</f>
        <v>0.161</v>
      </c>
      <c r="J22" s="113">
        <f>$D$22*Таблица!H45</f>
        <v>3.68</v>
      </c>
      <c r="K22" s="113">
        <f>$D$22*Таблица!I45</f>
        <v>0.69</v>
      </c>
      <c r="L22" s="113">
        <f>$D$22*Таблица!J45</f>
        <v>0.0161</v>
      </c>
      <c r="M22" s="113">
        <f>$D$22*Таблица!K45</f>
        <v>0.0345</v>
      </c>
      <c r="N22" s="68">
        <f>$D$22*Таблица!L45</f>
        <v>0</v>
      </c>
      <c r="O22" s="130"/>
    </row>
    <row r="23" spans="1:15" ht="15">
      <c r="A23" s="141"/>
      <c r="B23" s="11" t="s">
        <v>24</v>
      </c>
      <c r="C23" s="113">
        <v>20</v>
      </c>
      <c r="D23" s="113">
        <v>20</v>
      </c>
      <c r="E23" s="140"/>
      <c r="F23" s="113">
        <f>$D$23*Таблица!D29</f>
        <v>8.2</v>
      </c>
      <c r="G23" s="113">
        <f>$D$23*Таблица!E29</f>
        <v>0.28</v>
      </c>
      <c r="H23" s="113">
        <f>$D$23*Таблица!F29</f>
        <v>0</v>
      </c>
      <c r="I23" s="113">
        <f>$D$23*Таблица!G29</f>
        <v>1.8199999999999998</v>
      </c>
      <c r="J23" s="113">
        <f>$D$23*Таблица!H29</f>
        <v>6.2</v>
      </c>
      <c r="K23" s="113">
        <f>$D$23*Таблица!I29</f>
        <v>0.16</v>
      </c>
      <c r="L23" s="113">
        <f>$D$23*Таблица!J29</f>
        <v>0.01</v>
      </c>
      <c r="M23" s="113">
        <f>$D$23*Таблица!K29</f>
        <v>0.004</v>
      </c>
      <c r="N23" s="68">
        <f>$D$23*Таблица!L29</f>
        <v>2</v>
      </c>
      <c r="O23" s="130"/>
    </row>
    <row r="24" spans="1:15" ht="15">
      <c r="A24" s="141"/>
      <c r="B24" s="11" t="s">
        <v>25</v>
      </c>
      <c r="C24" s="113">
        <v>20</v>
      </c>
      <c r="D24" s="113">
        <v>20</v>
      </c>
      <c r="E24" s="140"/>
      <c r="F24" s="113">
        <f>$D$24*Таблица!D30</f>
        <v>6.800000000000001</v>
      </c>
      <c r="G24" s="113">
        <f>$D$24*Таблица!E30</f>
        <v>0.26</v>
      </c>
      <c r="H24" s="113">
        <f>$D$24*Таблица!F30</f>
        <v>0.02</v>
      </c>
      <c r="I24" s="113">
        <f>$D$24*Таблица!G30</f>
        <v>1.6800000000000002</v>
      </c>
      <c r="J24" s="113">
        <f>$D$24*Таблица!H30</f>
        <v>10.2</v>
      </c>
      <c r="K24" s="113">
        <f>$D$24*Таблица!I30</f>
        <v>0.24</v>
      </c>
      <c r="L24" s="113">
        <f>$D$24*Таблица!J30</f>
        <v>0.011999999999999999</v>
      </c>
      <c r="M24" s="113">
        <f>$D$24*Таблица!K30</f>
        <v>0.014</v>
      </c>
      <c r="N24" s="68">
        <f>$D$24*Таблица!L30</f>
        <v>1</v>
      </c>
      <c r="O24" s="130"/>
    </row>
    <row r="25" spans="1:15" ht="15">
      <c r="A25" s="141"/>
      <c r="B25" s="11" t="s">
        <v>146</v>
      </c>
      <c r="C25" s="113">
        <v>5</v>
      </c>
      <c r="D25" s="113">
        <v>5</v>
      </c>
      <c r="E25" s="140"/>
      <c r="F25" s="113">
        <f>$D$25*Таблица!D20</f>
        <v>10.3</v>
      </c>
      <c r="G25" s="113">
        <f>$D$25*Таблица!E20</f>
        <v>0.14</v>
      </c>
      <c r="H25" s="113">
        <f>$D$25*Таблица!F20</f>
        <v>1</v>
      </c>
      <c r="I25" s="113">
        <f>$D$25*Таблица!G20</f>
        <v>0.16</v>
      </c>
      <c r="J25" s="113">
        <f>$D$25*Таблица!H20</f>
        <v>9</v>
      </c>
      <c r="K25" s="113">
        <f>$D$25*Таблица!I20</f>
        <v>0.01</v>
      </c>
      <c r="L25" s="113">
        <f>$D$25*Таблица!J20</f>
        <v>0.0029999999999999996</v>
      </c>
      <c r="M25" s="113">
        <f>$D$25*Таблица!K20</f>
        <v>0.01</v>
      </c>
      <c r="N25" s="68">
        <f>$D$25*Таблица!L20</f>
        <v>0.05</v>
      </c>
      <c r="O25" s="130"/>
    </row>
    <row r="26" spans="1:15" ht="30">
      <c r="A26" s="141"/>
      <c r="B26" s="11" t="s">
        <v>147</v>
      </c>
      <c r="C26" s="113">
        <v>3</v>
      </c>
      <c r="D26" s="113">
        <v>3</v>
      </c>
      <c r="E26" s="140"/>
      <c r="F26" s="113">
        <f>$D$26*Таблица!D51</f>
        <v>2.9699999999999998</v>
      </c>
      <c r="G26" s="113">
        <f>$D$26*Таблица!E51</f>
        <v>0.14400000000000002</v>
      </c>
      <c r="H26" s="113">
        <f>$D$26*Таблица!F51</f>
        <v>0</v>
      </c>
      <c r="I26" s="113">
        <f>$D$26*Таблица!G51</f>
        <v>0.5700000000000001</v>
      </c>
      <c r="J26" s="113">
        <f>$D$26*Таблица!H51</f>
        <v>0.6000000000000001</v>
      </c>
      <c r="K26" s="113">
        <f>$D$26*Таблица!I51</f>
        <v>0.06</v>
      </c>
      <c r="L26" s="113">
        <f>$D$26*Таблица!J51</f>
        <v>0.0045000000000000005</v>
      </c>
      <c r="M26" s="113">
        <f>$D$26*Таблица!K51</f>
        <v>0.51</v>
      </c>
      <c r="N26" s="68">
        <f>$D$26*Таблица!L51</f>
        <v>0.78</v>
      </c>
      <c r="O26" s="130"/>
    </row>
    <row r="27" spans="1:15" ht="15">
      <c r="A27" s="141"/>
      <c r="B27" s="11" t="s">
        <v>16</v>
      </c>
      <c r="C27" s="113">
        <v>2.5</v>
      </c>
      <c r="D27" s="113">
        <v>2.5</v>
      </c>
      <c r="E27" s="140"/>
      <c r="F27" s="113">
        <f>$D$27*Таблица!D24</f>
        <v>18.35</v>
      </c>
      <c r="G27" s="113">
        <f>$D$27*Таблица!E24</f>
        <v>0.01</v>
      </c>
      <c r="H27" s="113">
        <f>$D$27*Таблица!F24</f>
        <v>1.9625000000000001</v>
      </c>
      <c r="I27" s="113">
        <f>$D$27*Таблица!G24</f>
        <v>0.0125</v>
      </c>
      <c r="J27" s="113">
        <f>$D$27*Таблица!H24</f>
        <v>0.6</v>
      </c>
      <c r="K27" s="113">
        <f>$D$27*Таблица!I24</f>
        <v>0.05</v>
      </c>
      <c r="L27" s="113">
        <f>$D$27*Таблица!J24</f>
        <v>0.0025</v>
      </c>
      <c r="M27" s="113">
        <f>$D$27*Таблица!K24</f>
        <v>0.0025</v>
      </c>
      <c r="N27" s="68">
        <f>$D$27*Таблица!L24</f>
        <v>0</v>
      </c>
      <c r="O27" s="130"/>
    </row>
    <row r="28" spans="1:15" ht="15">
      <c r="A28" s="141"/>
      <c r="B28" s="11" t="s">
        <v>23</v>
      </c>
      <c r="C28" s="113">
        <v>3</v>
      </c>
      <c r="D28" s="113">
        <v>3</v>
      </c>
      <c r="E28" s="140"/>
      <c r="F28" s="113">
        <f>$D$28*Таблица!D26</f>
        <v>26.97</v>
      </c>
      <c r="G28" s="113">
        <f>$D$28*Таблица!E26</f>
        <v>0</v>
      </c>
      <c r="H28" s="113">
        <f>$D$28*Таблица!F26</f>
        <v>2.997</v>
      </c>
      <c r="I28" s="113">
        <f>$D$28*Таблица!G26</f>
        <v>0</v>
      </c>
      <c r="J28" s="113">
        <f>$D$28*Таблица!H26</f>
        <v>0</v>
      </c>
      <c r="K28" s="113">
        <f>$D$28*Таблица!I26</f>
        <v>0</v>
      </c>
      <c r="L28" s="113">
        <f>$D$28*Таблица!J26</f>
        <v>0</v>
      </c>
      <c r="M28" s="113">
        <f>$D$28*Таблица!K26</f>
        <v>0</v>
      </c>
      <c r="N28" s="68">
        <f>$D$28*Таблица!L26</f>
        <v>0</v>
      </c>
      <c r="O28" s="131"/>
    </row>
    <row r="29" spans="1:15" ht="30">
      <c r="A29" s="141" t="s">
        <v>71</v>
      </c>
      <c r="B29" s="11" t="s">
        <v>29</v>
      </c>
      <c r="C29" s="113">
        <v>10</v>
      </c>
      <c r="D29" s="113">
        <v>10</v>
      </c>
      <c r="E29" s="140">
        <v>70</v>
      </c>
      <c r="F29" s="113">
        <f>$D$29*Таблица!D2</f>
        <v>26.200000000000003</v>
      </c>
      <c r="G29" s="113">
        <f>$D$29*Таблица!E2</f>
        <v>0.77</v>
      </c>
      <c r="H29" s="113">
        <f>$D$29*Таблица!F2</f>
        <v>0.3</v>
      </c>
      <c r="I29" s="113">
        <f>$D$29*Таблица!G2</f>
        <v>4.98</v>
      </c>
      <c r="J29" s="113">
        <f>$D$29*Таблица!H2</f>
        <v>2</v>
      </c>
      <c r="K29" s="113">
        <f>$D$29*Таблица!I2</f>
        <v>0.09</v>
      </c>
      <c r="L29" s="113">
        <f>$D$29*Таблица!J2</f>
        <v>0.011000000000000001</v>
      </c>
      <c r="M29" s="113">
        <f>$D$29*Таблица!K2</f>
        <v>0.008</v>
      </c>
      <c r="N29" s="68">
        <f>$D$29*Таблица!L2</f>
        <v>0</v>
      </c>
      <c r="O29" s="127">
        <v>81</v>
      </c>
    </row>
    <row r="30" spans="1:15" ht="15">
      <c r="A30" s="141"/>
      <c r="B30" s="11" t="s">
        <v>45</v>
      </c>
      <c r="C30" s="113">
        <v>10</v>
      </c>
      <c r="D30" s="113">
        <v>10</v>
      </c>
      <c r="E30" s="140"/>
      <c r="F30" s="113">
        <f>$D$30*Таблица!D47</f>
        <v>15.700000000000001</v>
      </c>
      <c r="G30" s="113">
        <f>$D$30*Таблица!E47</f>
        <v>1.27</v>
      </c>
      <c r="H30" s="113">
        <f>$D$30*Таблица!F47</f>
        <v>1.1500000000000001</v>
      </c>
      <c r="I30" s="113">
        <f>$D$30*Таблица!G47</f>
        <v>0.07</v>
      </c>
      <c r="J30" s="113">
        <f>$D$30*Таблица!H47</f>
        <v>5.5</v>
      </c>
      <c r="K30" s="113">
        <f>$D$30*Таблица!I47</f>
        <v>0.27</v>
      </c>
      <c r="L30" s="113">
        <f>$D$30*Таблица!J47</f>
        <v>0.007</v>
      </c>
      <c r="M30" s="113">
        <f>$D$30*Таблица!K47</f>
        <v>0.044000000000000004</v>
      </c>
      <c r="N30" s="113">
        <f>$D$30*Таблица!L47</f>
        <v>0</v>
      </c>
      <c r="O30" s="133"/>
    </row>
    <row r="31" spans="1:15" ht="15">
      <c r="A31" s="141"/>
      <c r="B31" s="11" t="s">
        <v>43</v>
      </c>
      <c r="C31" s="113">
        <v>5</v>
      </c>
      <c r="D31" s="113">
        <v>5</v>
      </c>
      <c r="E31" s="140"/>
      <c r="F31" s="113">
        <f>$D$31*Таблица!D4</f>
        <v>16.7</v>
      </c>
      <c r="G31" s="113">
        <f>$D$31*Таблица!E4</f>
        <v>0.515</v>
      </c>
      <c r="H31" s="113">
        <f>$D$31*Таблица!F4</f>
        <v>0.05499999999999999</v>
      </c>
      <c r="I31" s="113">
        <f>$D$31*Таблица!G4</f>
        <v>3.4499999999999997</v>
      </c>
      <c r="J31" s="113">
        <f>$D$31*Таблица!H4</f>
        <v>0.8999999999999999</v>
      </c>
      <c r="K31" s="113">
        <f>$D$31*Таблица!I4</f>
        <v>0.06</v>
      </c>
      <c r="L31" s="113">
        <f>$D$31*Таблица!J4</f>
        <v>0.008499999999999999</v>
      </c>
      <c r="M31" s="113">
        <f>$D$31*Таблица!K4</f>
        <v>0.004</v>
      </c>
      <c r="N31" s="68">
        <f>$D$31*Таблица!L4</f>
        <v>0</v>
      </c>
      <c r="O31" s="133"/>
    </row>
    <row r="32" spans="1:15" ht="30">
      <c r="A32" s="141"/>
      <c r="B32" s="11" t="s">
        <v>142</v>
      </c>
      <c r="C32" s="113">
        <v>148</v>
      </c>
      <c r="D32" s="113">
        <v>148</v>
      </c>
      <c r="E32" s="140"/>
      <c r="F32" s="113">
        <f>$D$32*Таблица!D48</f>
        <v>106.56</v>
      </c>
      <c r="G32" s="113">
        <f>$D$32*Таблица!E48</f>
        <v>23.532</v>
      </c>
      <c r="H32" s="113">
        <f>$D$32*Таблица!F48</f>
        <v>1.3319999999999999</v>
      </c>
      <c r="I32" s="113">
        <f>$D$32*Таблица!G48</f>
        <v>0</v>
      </c>
      <c r="J32" s="113">
        <f>$D$32*Таблица!H48</f>
        <v>0</v>
      </c>
      <c r="K32" s="113">
        <f>$D$32*Таблица!I48</f>
        <v>1.184</v>
      </c>
      <c r="L32" s="113">
        <f>$D$32*Таблица!J48</f>
        <v>0.1184</v>
      </c>
      <c r="M32" s="113">
        <f>$D$32*Таблица!K48</f>
        <v>0.2368</v>
      </c>
      <c r="N32" s="68">
        <f>$D$32*Таблица!L48</f>
        <v>0</v>
      </c>
      <c r="O32" s="133"/>
    </row>
    <row r="33" spans="1:15" ht="15">
      <c r="A33" s="141"/>
      <c r="B33" s="11" t="s">
        <v>23</v>
      </c>
      <c r="C33" s="113">
        <v>3.8</v>
      </c>
      <c r="D33" s="113">
        <v>3.8</v>
      </c>
      <c r="E33" s="140"/>
      <c r="F33" s="113">
        <f>$D$33*Таблица!D26</f>
        <v>34.162</v>
      </c>
      <c r="G33" s="113">
        <f>$D$33*Таблица!E26</f>
        <v>0</v>
      </c>
      <c r="H33" s="113">
        <f>$D$33*Таблица!F26</f>
        <v>3.7962</v>
      </c>
      <c r="I33" s="113">
        <f>$D$33*Таблица!G26</f>
        <v>0</v>
      </c>
      <c r="J33" s="113">
        <f>$D$33*Таблица!H26</f>
        <v>0</v>
      </c>
      <c r="K33" s="113">
        <f>$D$33*Таблица!I26</f>
        <v>0</v>
      </c>
      <c r="L33" s="113">
        <f>$D$33*Таблица!J26</f>
        <v>0</v>
      </c>
      <c r="M33" s="113">
        <f>$D$33*Таблица!K26</f>
        <v>0</v>
      </c>
      <c r="N33" s="68">
        <f>$D$33*Таблица!L26</f>
        <v>0</v>
      </c>
      <c r="O33" s="128"/>
    </row>
    <row r="34" spans="1:15" ht="15">
      <c r="A34" s="141" t="s">
        <v>226</v>
      </c>
      <c r="B34" s="11" t="s">
        <v>25</v>
      </c>
      <c r="C34" s="113">
        <v>20</v>
      </c>
      <c r="D34" s="113">
        <v>20</v>
      </c>
      <c r="E34" s="140">
        <v>30</v>
      </c>
      <c r="F34" s="113">
        <f>$D$34*Таблица!D30</f>
        <v>6.800000000000001</v>
      </c>
      <c r="G34" s="113">
        <f>$D$34*Таблица!E30</f>
        <v>0.26</v>
      </c>
      <c r="H34" s="113">
        <f>$D$34*Таблица!F30</f>
        <v>0.02</v>
      </c>
      <c r="I34" s="113">
        <f>$D$34*Таблица!G30</f>
        <v>1.6800000000000002</v>
      </c>
      <c r="J34" s="113">
        <f>$D$34*Таблица!H30</f>
        <v>10.2</v>
      </c>
      <c r="K34" s="113">
        <f>$D$34*Таблица!I30</f>
        <v>0.24</v>
      </c>
      <c r="L34" s="113">
        <f>$D$34*Таблица!J30</f>
        <v>0.011999999999999999</v>
      </c>
      <c r="M34" s="113">
        <f>$D$34*Таблица!K30</f>
        <v>0.014</v>
      </c>
      <c r="N34" s="68">
        <f>$D$34*Таблица!L30</f>
        <v>1</v>
      </c>
      <c r="O34" s="127">
        <v>216</v>
      </c>
    </row>
    <row r="35" spans="1:15" ht="15">
      <c r="A35" s="141"/>
      <c r="B35" s="11" t="s">
        <v>24</v>
      </c>
      <c r="C35" s="113">
        <v>20</v>
      </c>
      <c r="D35" s="113">
        <v>20</v>
      </c>
      <c r="E35" s="140"/>
      <c r="F35" s="113">
        <f>$D$35*Таблица!D29</f>
        <v>8.2</v>
      </c>
      <c r="G35" s="113">
        <f>$D$35*Таблица!E29</f>
        <v>0.28</v>
      </c>
      <c r="H35" s="113">
        <f>$D$35*Таблица!F29</f>
        <v>0</v>
      </c>
      <c r="I35" s="113">
        <f>$D$35*Таблица!G29</f>
        <v>1.8199999999999998</v>
      </c>
      <c r="J35" s="113">
        <f>$D$35*Таблица!H29</f>
        <v>6.2</v>
      </c>
      <c r="K35" s="113">
        <f>$D$35*Таблица!I29</f>
        <v>0.16</v>
      </c>
      <c r="L35" s="113">
        <f>$D$35*Таблица!J29</f>
        <v>0.01</v>
      </c>
      <c r="M35" s="113">
        <f>$D$35*Таблица!K29</f>
        <v>0.004</v>
      </c>
      <c r="N35" s="68">
        <f>$D$35*Таблица!L29</f>
        <v>2</v>
      </c>
      <c r="O35" s="133"/>
    </row>
    <row r="36" spans="1:15" ht="30">
      <c r="A36" s="141"/>
      <c r="B36" s="11" t="s">
        <v>147</v>
      </c>
      <c r="C36" s="113">
        <v>3</v>
      </c>
      <c r="D36" s="113">
        <v>3</v>
      </c>
      <c r="E36" s="140"/>
      <c r="F36" s="113">
        <f>$D$36*Таблица!D51</f>
        <v>2.9699999999999998</v>
      </c>
      <c r="G36" s="113">
        <f>$D$36*Таблица!E51</f>
        <v>0.14400000000000002</v>
      </c>
      <c r="H36" s="113">
        <f>$D$36*Таблица!F51</f>
        <v>0</v>
      </c>
      <c r="I36" s="113">
        <f>$D$36*Таблица!G51</f>
        <v>0.5700000000000001</v>
      </c>
      <c r="J36" s="113">
        <f>$D$36*Таблица!H51</f>
        <v>0.6000000000000001</v>
      </c>
      <c r="K36" s="113">
        <f>$D$36*Таблица!I51</f>
        <v>0.06</v>
      </c>
      <c r="L36" s="113">
        <f>$D$36*Таблица!J51</f>
        <v>0.0045000000000000005</v>
      </c>
      <c r="M36" s="113">
        <f>$D$36*Таблица!K51</f>
        <v>0.51</v>
      </c>
      <c r="N36" s="68">
        <f>$D$36*Таблица!L51</f>
        <v>0.78</v>
      </c>
      <c r="O36" s="133"/>
    </row>
    <row r="37" spans="1:15" ht="15">
      <c r="A37" s="141"/>
      <c r="B37" s="11" t="s">
        <v>16</v>
      </c>
      <c r="C37" s="113">
        <v>2</v>
      </c>
      <c r="D37" s="113">
        <v>2</v>
      </c>
      <c r="E37" s="140"/>
      <c r="F37" s="113">
        <f>$D$37*Таблица!D24</f>
        <v>14.68</v>
      </c>
      <c r="G37" s="113">
        <f>$D$37*Таблица!E24</f>
        <v>0.008</v>
      </c>
      <c r="H37" s="113">
        <f>$D$37*Таблица!F24</f>
        <v>1.57</v>
      </c>
      <c r="I37" s="113">
        <f>$D$37*Таблица!G24</f>
        <v>0.01</v>
      </c>
      <c r="J37" s="113">
        <f>$D$37*Таблица!H24</f>
        <v>0.48</v>
      </c>
      <c r="K37" s="113">
        <f>$D$37*Таблица!I24</f>
        <v>0.04</v>
      </c>
      <c r="L37" s="113">
        <f>$D$37*Таблица!J24</f>
        <v>0.002</v>
      </c>
      <c r="M37" s="113">
        <f>$D$37*Таблица!K24</f>
        <v>0.002</v>
      </c>
      <c r="N37" s="68">
        <f>$D$37*Таблица!L24</f>
        <v>0</v>
      </c>
      <c r="O37" s="133"/>
    </row>
    <row r="38" spans="1:15" ht="15">
      <c r="A38" s="141"/>
      <c r="B38" s="11" t="s">
        <v>23</v>
      </c>
      <c r="C38" s="113">
        <v>2</v>
      </c>
      <c r="D38" s="113">
        <v>2</v>
      </c>
      <c r="E38" s="140"/>
      <c r="F38" s="113">
        <f>$D$38*Таблица!D26</f>
        <v>17.98</v>
      </c>
      <c r="G38" s="113">
        <f>$D$38*Таблица!E26</f>
        <v>0</v>
      </c>
      <c r="H38" s="113">
        <f>$D$38*Таблица!F26</f>
        <v>1.998</v>
      </c>
      <c r="I38" s="113">
        <f>$D$38*Таблица!G26</f>
        <v>0</v>
      </c>
      <c r="J38" s="113">
        <f>$D$38*Таблица!H26</f>
        <v>0</v>
      </c>
      <c r="K38" s="113">
        <f>$D$38*Таблица!I26</f>
        <v>0</v>
      </c>
      <c r="L38" s="113">
        <f>$D$38*Таблица!J26</f>
        <v>0</v>
      </c>
      <c r="M38" s="113">
        <f>$D$38*Таблица!K26</f>
        <v>0</v>
      </c>
      <c r="N38" s="68">
        <f>$D$38*Таблица!L26</f>
        <v>0</v>
      </c>
      <c r="O38" s="128"/>
    </row>
    <row r="39" spans="1:15" ht="23.25" customHeight="1">
      <c r="A39" s="141" t="s">
        <v>219</v>
      </c>
      <c r="B39" s="11" t="s">
        <v>26</v>
      </c>
      <c r="C39" s="113">
        <v>100</v>
      </c>
      <c r="D39" s="113">
        <v>100</v>
      </c>
      <c r="E39" s="126">
        <v>100</v>
      </c>
      <c r="F39" s="113">
        <f>$D$39*Таблица!D34</f>
        <v>80</v>
      </c>
      <c r="G39" s="113">
        <f>$D$39*Таблица!E34</f>
        <v>2</v>
      </c>
      <c r="H39" s="113">
        <f>$D$39*Таблица!F34</f>
        <v>0.4</v>
      </c>
      <c r="I39" s="113">
        <f>$D$39*Таблица!G34</f>
        <v>17.299999999999997</v>
      </c>
      <c r="J39" s="113">
        <f>$D$39*Таблица!H34</f>
        <v>10</v>
      </c>
      <c r="K39" s="113">
        <f>$D$39*Таблица!I34</f>
        <v>0.8999999999999999</v>
      </c>
      <c r="L39" s="113">
        <f>$D$39*Таблица!J34</f>
        <v>0.12</v>
      </c>
      <c r="M39" s="113">
        <f>$D$39*Таблица!K34</f>
        <v>0.05</v>
      </c>
      <c r="N39" s="113">
        <f>$D$39*Таблица!L34</f>
        <v>20</v>
      </c>
      <c r="O39" s="127">
        <v>131</v>
      </c>
    </row>
    <row r="40" spans="1:15" ht="21" customHeight="1">
      <c r="A40" s="141"/>
      <c r="B40" s="11" t="s">
        <v>16</v>
      </c>
      <c r="C40" s="113">
        <v>3.3</v>
      </c>
      <c r="D40" s="113">
        <v>3.3</v>
      </c>
      <c r="E40" s="126"/>
      <c r="F40" s="113">
        <f>$D$40*Таблица!D26</f>
        <v>29.666999999999998</v>
      </c>
      <c r="G40" s="113">
        <f>$D$40*Таблица!E26</f>
        <v>0</v>
      </c>
      <c r="H40" s="113">
        <f>$D$40*Таблица!F26</f>
        <v>3.2967</v>
      </c>
      <c r="I40" s="113">
        <f>$D$40*Таблица!G26</f>
        <v>0</v>
      </c>
      <c r="J40" s="113">
        <f>$D$40*Таблица!H26</f>
        <v>0</v>
      </c>
      <c r="K40" s="113">
        <f>$D$40*Таблица!I26</f>
        <v>0</v>
      </c>
      <c r="L40" s="113">
        <f>$D$40*Таблица!J26</f>
        <v>0</v>
      </c>
      <c r="M40" s="113">
        <f>$D$40*Таблица!K26</f>
        <v>0</v>
      </c>
      <c r="N40" s="113">
        <f>$D$40*Таблица!L26</f>
        <v>0</v>
      </c>
      <c r="O40" s="128"/>
    </row>
    <row r="41" spans="1:15" ht="30">
      <c r="A41" s="141" t="s">
        <v>28</v>
      </c>
      <c r="B41" s="11" t="s">
        <v>29</v>
      </c>
      <c r="C41" s="113">
        <v>34</v>
      </c>
      <c r="D41" s="113">
        <v>34</v>
      </c>
      <c r="E41" s="113">
        <v>34</v>
      </c>
      <c r="F41" s="113">
        <f>$D$41*Таблица!D2</f>
        <v>89.08</v>
      </c>
      <c r="G41" s="113">
        <f>$D$41*Таблица!E2</f>
        <v>2.618</v>
      </c>
      <c r="H41" s="113">
        <f>$D$41*Таблица!F2</f>
        <v>1.02</v>
      </c>
      <c r="I41" s="113">
        <f>$D$41*Таблица!G2</f>
        <v>16.932</v>
      </c>
      <c r="J41" s="113">
        <f>$D$41*Таблица!H2</f>
        <v>6.800000000000001</v>
      </c>
      <c r="K41" s="113">
        <f>$D$41*Таблица!I2</f>
        <v>0.306</v>
      </c>
      <c r="L41" s="113">
        <f>$D$41*Таблица!J2</f>
        <v>0.0374</v>
      </c>
      <c r="M41" s="113">
        <f>$D$41*Таблица!K2</f>
        <v>0.027200000000000002</v>
      </c>
      <c r="N41" s="68">
        <f>$D$41*Таблица!L2</f>
        <v>0</v>
      </c>
      <c r="O41" s="11"/>
    </row>
    <row r="42" spans="1:15" ht="30">
      <c r="A42" s="141"/>
      <c r="B42" s="11" t="s">
        <v>30</v>
      </c>
      <c r="C42" s="113">
        <v>40</v>
      </c>
      <c r="D42" s="113">
        <v>40</v>
      </c>
      <c r="E42" s="113">
        <v>40</v>
      </c>
      <c r="F42" s="113">
        <f>$D$42*Таблица!D3</f>
        <v>72.4</v>
      </c>
      <c r="G42" s="113">
        <f>$D$42*Таблица!E3</f>
        <v>2.64</v>
      </c>
      <c r="H42" s="113">
        <f>$D$42*Таблица!F3</f>
        <v>0.48</v>
      </c>
      <c r="I42" s="113">
        <f>$D$42*Таблица!G3</f>
        <v>13.680000000000001</v>
      </c>
      <c r="J42" s="113">
        <f>$D$42*Таблица!H3</f>
        <v>0.8400000000000001</v>
      </c>
      <c r="K42" s="113">
        <f>$D$42*Таблица!I3</f>
        <v>0.8</v>
      </c>
      <c r="L42" s="113">
        <f>$D$42*Таблица!J3</f>
        <v>0.032</v>
      </c>
      <c r="M42" s="113">
        <f>$D$42*Таблица!K3</f>
        <v>0.02</v>
      </c>
      <c r="N42" s="68">
        <f>$D$42*Таблица!L3</f>
        <v>0</v>
      </c>
      <c r="O42" s="11"/>
    </row>
    <row r="43" spans="1:15" ht="15">
      <c r="A43" s="141" t="s">
        <v>224</v>
      </c>
      <c r="B43" s="11" t="s">
        <v>137</v>
      </c>
      <c r="C43" s="113">
        <v>18</v>
      </c>
      <c r="D43" s="113">
        <v>18</v>
      </c>
      <c r="E43" s="140">
        <v>200</v>
      </c>
      <c r="F43" s="113">
        <f>$D$43*Таблица!D58</f>
        <v>42.839999999999996</v>
      </c>
      <c r="G43" s="113">
        <f>$D$43*Таблица!E58</f>
        <v>0.558</v>
      </c>
      <c r="H43" s="113">
        <f>$D$43*Таблица!F58</f>
        <v>0</v>
      </c>
      <c r="I43" s="113">
        <f>$D$43*Таблица!G58</f>
        <v>12.419999999999998</v>
      </c>
      <c r="J43" s="113">
        <f>$D$43*Таблица!H58</f>
        <v>14.4</v>
      </c>
      <c r="K43" s="113">
        <f>$D$43*Таблица!I58</f>
        <v>1.08</v>
      </c>
      <c r="L43" s="113">
        <f>$D$43*Таблица!J58</f>
        <v>0</v>
      </c>
      <c r="M43" s="113">
        <f>$D$43*Таблица!K58</f>
        <v>0</v>
      </c>
      <c r="N43" s="68">
        <f>$D$43*Таблица!L58</f>
        <v>0.010799999999999999</v>
      </c>
      <c r="O43" s="127">
        <v>268</v>
      </c>
    </row>
    <row r="44" spans="1:15" ht="15">
      <c r="A44" s="141"/>
      <c r="B44" s="11" t="s">
        <v>17</v>
      </c>
      <c r="C44" s="113">
        <v>13</v>
      </c>
      <c r="D44" s="113">
        <v>13</v>
      </c>
      <c r="E44" s="140"/>
      <c r="F44" s="113">
        <f>$D$44*Таблица!D15</f>
        <v>49.27</v>
      </c>
      <c r="G44" s="113">
        <f>$D$44*Таблица!E15</f>
        <v>0</v>
      </c>
      <c r="H44" s="113">
        <f>$D$44*Таблица!F15</f>
        <v>0</v>
      </c>
      <c r="I44" s="113">
        <f>$D$44*Таблица!G15</f>
        <v>12.974</v>
      </c>
      <c r="J44" s="113">
        <f>$D$44*Таблица!H15</f>
        <v>0.26</v>
      </c>
      <c r="K44" s="113">
        <f>$D$44*Таблица!I15</f>
        <v>0.39</v>
      </c>
      <c r="L44" s="113">
        <f>$D$44*Таблица!J15</f>
        <v>0</v>
      </c>
      <c r="M44" s="113">
        <f>$D$44*Таблица!K15</f>
        <v>0</v>
      </c>
      <c r="N44" s="68">
        <f>$D$44*Таблица!L15</f>
        <v>0</v>
      </c>
      <c r="O44" s="128"/>
    </row>
    <row r="45" spans="1:15" s="79" customFormat="1" ht="14.25">
      <c r="A45" s="69" t="s">
        <v>37</v>
      </c>
      <c r="B45" s="62"/>
      <c r="C45" s="70"/>
      <c r="D45" s="70"/>
      <c r="E45" s="64">
        <f>SUM(E19:E44)</f>
        <v>734</v>
      </c>
      <c r="F45" s="71">
        <f>SUM(F19:F44)</f>
        <v>818.8290000000002</v>
      </c>
      <c r="G45" s="71">
        <f aca="true" t="shared" si="2" ref="G45:N45">SUM(G19:G44)</f>
        <v>42.475</v>
      </c>
      <c r="H45" s="71">
        <f t="shared" si="2"/>
        <v>25.9494</v>
      </c>
      <c r="I45" s="71">
        <f t="shared" si="2"/>
        <v>106.79950000000001</v>
      </c>
      <c r="J45" s="71">
        <f t="shared" si="2"/>
        <v>152.86</v>
      </c>
      <c r="K45" s="71">
        <f t="shared" si="2"/>
        <v>8.56</v>
      </c>
      <c r="L45" s="71">
        <f t="shared" si="2"/>
        <v>0.5429000000000002</v>
      </c>
      <c r="M45" s="71">
        <f t="shared" si="2"/>
        <v>1.592</v>
      </c>
      <c r="N45" s="71">
        <f t="shared" si="2"/>
        <v>70.6208</v>
      </c>
      <c r="O45" s="62"/>
    </row>
    <row r="46" spans="1:15" ht="15">
      <c r="A46" s="65" t="s">
        <v>32</v>
      </c>
      <c r="B46" s="63"/>
      <c r="C46" s="88"/>
      <c r="D46" s="88"/>
      <c r="E46" s="63"/>
      <c r="F46" s="63"/>
      <c r="G46" s="63"/>
      <c r="H46" s="63"/>
      <c r="I46" s="66"/>
      <c r="J46" s="63"/>
      <c r="K46" s="63"/>
      <c r="L46" s="63"/>
      <c r="M46" s="63"/>
      <c r="N46" s="63"/>
      <c r="O46" s="67"/>
    </row>
    <row r="47" spans="1:15" ht="15">
      <c r="A47" s="141" t="s">
        <v>172</v>
      </c>
      <c r="B47" s="11" t="s">
        <v>45</v>
      </c>
      <c r="C47" s="113">
        <v>40</v>
      </c>
      <c r="D47" s="113">
        <v>40</v>
      </c>
      <c r="E47" s="140">
        <v>120</v>
      </c>
      <c r="F47" s="113">
        <f>$D$47*Таблица!D47</f>
        <v>62.800000000000004</v>
      </c>
      <c r="G47" s="113">
        <f>$D$47*Таблица!E47</f>
        <v>5.08</v>
      </c>
      <c r="H47" s="113">
        <f>$D$47*Таблица!F47</f>
        <v>4.6000000000000005</v>
      </c>
      <c r="I47" s="113">
        <f>$D$47*Таблица!G47</f>
        <v>0.28</v>
      </c>
      <c r="J47" s="113">
        <f>$D$47*Таблица!H47</f>
        <v>22</v>
      </c>
      <c r="K47" s="113">
        <f>$D$47*Таблица!I47</f>
        <v>1.08</v>
      </c>
      <c r="L47" s="113">
        <f>$D$47*Таблица!J47</f>
        <v>0.028</v>
      </c>
      <c r="M47" s="113">
        <f>$D$47*Таблица!K47</f>
        <v>0.17600000000000002</v>
      </c>
      <c r="N47" s="113">
        <f>$D$47*Таблица!L47</f>
        <v>0</v>
      </c>
      <c r="O47" s="127">
        <v>206</v>
      </c>
    </row>
    <row r="48" spans="1:15" ht="15">
      <c r="A48" s="141"/>
      <c r="B48" s="11" t="s">
        <v>18</v>
      </c>
      <c r="C48" s="113">
        <v>100</v>
      </c>
      <c r="D48" s="113">
        <v>100</v>
      </c>
      <c r="E48" s="140"/>
      <c r="F48" s="113">
        <f>$D$48*Таблица!D19</f>
        <v>52</v>
      </c>
      <c r="G48" s="113">
        <f>$D$48*Таблица!E19</f>
        <v>2.8000000000000003</v>
      </c>
      <c r="H48" s="113">
        <f>$D$48*Таблица!F19</f>
        <v>2.5</v>
      </c>
      <c r="I48" s="113">
        <f>$D$48*Таблица!G19</f>
        <v>4.7</v>
      </c>
      <c r="J48" s="113">
        <f>$D$48*Таблица!H19</f>
        <v>121</v>
      </c>
      <c r="K48" s="113">
        <f>$D$48*Таблица!I19</f>
        <v>0.1</v>
      </c>
      <c r="L48" s="113">
        <f>$D$48*Таблица!J19</f>
        <v>0.03</v>
      </c>
      <c r="M48" s="113">
        <f>$D$48*Таблица!K19</f>
        <v>0.13</v>
      </c>
      <c r="N48" s="68">
        <f>$D$48*Таблица!L19</f>
        <v>0.1</v>
      </c>
      <c r="O48" s="133"/>
    </row>
    <row r="49" spans="1:15" ht="15">
      <c r="A49" s="141"/>
      <c r="B49" s="11" t="s">
        <v>43</v>
      </c>
      <c r="C49" s="113">
        <v>10</v>
      </c>
      <c r="D49" s="113">
        <v>10</v>
      </c>
      <c r="E49" s="140"/>
      <c r="F49" s="113">
        <f>$D$49*Таблица!D4</f>
        <v>33.4</v>
      </c>
      <c r="G49" s="113">
        <f>$D$49*Таблица!E4</f>
        <v>1.03</v>
      </c>
      <c r="H49" s="113">
        <f>$D$49*Таблица!F4</f>
        <v>0.10999999999999999</v>
      </c>
      <c r="I49" s="113">
        <f>$D$49*Таблица!G4</f>
        <v>6.8999999999999995</v>
      </c>
      <c r="J49" s="113">
        <f>$D$49*Таблица!H4</f>
        <v>1.7999999999999998</v>
      </c>
      <c r="K49" s="113">
        <f>$D$49*Таблица!I4</f>
        <v>0.12</v>
      </c>
      <c r="L49" s="113">
        <f>$D$49*Таблица!J4</f>
        <v>0.016999999999999998</v>
      </c>
      <c r="M49" s="113">
        <f>$D$49*Таблица!K4</f>
        <v>0.008</v>
      </c>
      <c r="N49" s="68">
        <f>$D$49*Таблица!L4</f>
        <v>0</v>
      </c>
      <c r="O49" s="133"/>
    </row>
    <row r="50" spans="1:15" ht="15">
      <c r="A50" s="141"/>
      <c r="B50" s="11" t="s">
        <v>146</v>
      </c>
      <c r="C50" s="113">
        <v>5</v>
      </c>
      <c r="D50" s="113">
        <v>5</v>
      </c>
      <c r="E50" s="140"/>
      <c r="F50" s="113">
        <f>$D$50*Таблица!D20</f>
        <v>10.3</v>
      </c>
      <c r="G50" s="113">
        <f>$D$50*Таблица!E20</f>
        <v>0.14</v>
      </c>
      <c r="H50" s="113">
        <f>$D$50*Таблица!F20</f>
        <v>1</v>
      </c>
      <c r="I50" s="113">
        <f>$D$50*Таблица!G20</f>
        <v>0.16</v>
      </c>
      <c r="J50" s="113">
        <f>$D$50*Таблица!H20</f>
        <v>9</v>
      </c>
      <c r="K50" s="113">
        <f>$D$50*Таблица!I20</f>
        <v>0.01</v>
      </c>
      <c r="L50" s="113">
        <f>$D$50*Таблица!J20</f>
        <v>0.0029999999999999996</v>
      </c>
      <c r="M50" s="113">
        <f>$D$50*Таблица!K20</f>
        <v>0.01</v>
      </c>
      <c r="N50" s="68">
        <f>$D$50*Таблица!L20</f>
        <v>0.05</v>
      </c>
      <c r="O50" s="133"/>
    </row>
    <row r="51" spans="1:15" ht="15">
      <c r="A51" s="141"/>
      <c r="B51" s="11" t="s">
        <v>16</v>
      </c>
      <c r="C51" s="113">
        <v>4</v>
      </c>
      <c r="D51" s="113">
        <v>4</v>
      </c>
      <c r="E51" s="140"/>
      <c r="F51" s="113">
        <f>$D$51*Таблица!D24</f>
        <v>29.36</v>
      </c>
      <c r="G51" s="113">
        <f>$D$51*Таблица!E24</f>
        <v>0.016</v>
      </c>
      <c r="H51" s="113">
        <f>$D$51*Таблица!F24</f>
        <v>3.14</v>
      </c>
      <c r="I51" s="113">
        <f>$D$51*Таблица!G24</f>
        <v>0.02</v>
      </c>
      <c r="J51" s="113">
        <f>$D$51*Таблица!H24</f>
        <v>0.96</v>
      </c>
      <c r="K51" s="113">
        <f>$D$51*Таблица!I24</f>
        <v>0.08</v>
      </c>
      <c r="L51" s="113">
        <f>$D$51*Таблица!J24</f>
        <v>0.004</v>
      </c>
      <c r="M51" s="113">
        <f>$D$51*Таблица!K24</f>
        <v>0.004</v>
      </c>
      <c r="N51" s="68">
        <f>$D$51*Таблица!L24</f>
        <v>0</v>
      </c>
      <c r="O51" s="133"/>
    </row>
    <row r="52" spans="1:15" ht="15">
      <c r="A52" s="141"/>
      <c r="B52" s="11" t="s">
        <v>23</v>
      </c>
      <c r="C52" s="113">
        <v>2.3</v>
      </c>
      <c r="D52" s="113">
        <v>2.3</v>
      </c>
      <c r="E52" s="140"/>
      <c r="F52" s="113">
        <f>$D$52*Таблица!D26</f>
        <v>20.677</v>
      </c>
      <c r="G52" s="113">
        <f>$D$52*Таблица!E26</f>
        <v>0</v>
      </c>
      <c r="H52" s="113">
        <f>$D$52*Таблица!F26</f>
        <v>2.2977</v>
      </c>
      <c r="I52" s="113">
        <f>$D$52*Таблица!G26</f>
        <v>0</v>
      </c>
      <c r="J52" s="113">
        <f>$D$52*Таблица!H26</f>
        <v>0</v>
      </c>
      <c r="K52" s="113">
        <f>$D$52*Таблица!I26</f>
        <v>0</v>
      </c>
      <c r="L52" s="113">
        <f>$D$52*Таблица!J26</f>
        <v>0</v>
      </c>
      <c r="M52" s="113">
        <f>$D$52*Таблица!K26</f>
        <v>0</v>
      </c>
      <c r="N52" s="68">
        <f>$D$52*Таблица!L26</f>
        <v>0</v>
      </c>
      <c r="O52" s="128"/>
    </row>
    <row r="53" spans="1:15" ht="30">
      <c r="A53" s="115" t="s">
        <v>28</v>
      </c>
      <c r="B53" s="11" t="s">
        <v>29</v>
      </c>
      <c r="C53" s="113">
        <v>10</v>
      </c>
      <c r="D53" s="113">
        <v>10</v>
      </c>
      <c r="E53" s="113">
        <v>10</v>
      </c>
      <c r="F53" s="113">
        <f>$D$53*Таблица!D2</f>
        <v>26.200000000000003</v>
      </c>
      <c r="G53" s="113">
        <f>$D$53*Таблица!E2</f>
        <v>0.77</v>
      </c>
      <c r="H53" s="113">
        <f>$D$53*Таблица!F2</f>
        <v>0.3</v>
      </c>
      <c r="I53" s="113">
        <f>$D$53*Таблица!G2</f>
        <v>4.98</v>
      </c>
      <c r="J53" s="113">
        <f>$D$53*Таблица!H2</f>
        <v>2</v>
      </c>
      <c r="K53" s="113">
        <f>$D$53*Таблица!I2</f>
        <v>0.09</v>
      </c>
      <c r="L53" s="113">
        <f>$D$53*Таблица!J2</f>
        <v>0.011000000000000001</v>
      </c>
      <c r="M53" s="113">
        <f>$D$53*Таблица!K2</f>
        <v>0.008</v>
      </c>
      <c r="N53" s="68">
        <f>$D$53*Таблица!L2</f>
        <v>0</v>
      </c>
      <c r="O53" s="11"/>
    </row>
    <row r="54" spans="1:15" ht="15">
      <c r="A54" s="115" t="s">
        <v>49</v>
      </c>
      <c r="B54" s="11" t="s">
        <v>50</v>
      </c>
      <c r="C54" s="113">
        <v>37</v>
      </c>
      <c r="D54" s="113">
        <v>37</v>
      </c>
      <c r="E54" s="114">
        <v>37</v>
      </c>
      <c r="F54" s="113">
        <f>$D$54*Таблица!D17</f>
        <v>148</v>
      </c>
      <c r="G54" s="113">
        <f>$D$54*Таблица!E17</f>
        <v>2.96</v>
      </c>
      <c r="H54" s="113">
        <f>$D$54*Таблица!F17</f>
        <v>3.33</v>
      </c>
      <c r="I54" s="113">
        <f>$D$54*Таблица!G17</f>
        <v>25.9</v>
      </c>
      <c r="J54" s="113">
        <f>$D$54*Таблица!H17</f>
        <v>7.4</v>
      </c>
      <c r="K54" s="113">
        <f>$D$54*Таблица!I17</f>
        <v>0.5549999999999999</v>
      </c>
      <c r="L54" s="113">
        <f>$D$54*Таблица!J17</f>
        <v>0.0481</v>
      </c>
      <c r="M54" s="113">
        <f>$D$54*Таблица!K17</f>
        <v>0.033299999999999996</v>
      </c>
      <c r="N54" s="68">
        <f>$D$54*Таблица!L17</f>
        <v>0</v>
      </c>
      <c r="O54" s="11"/>
    </row>
    <row r="55" spans="1:15" ht="15">
      <c r="A55" s="141" t="s">
        <v>34</v>
      </c>
      <c r="B55" s="11" t="s">
        <v>35</v>
      </c>
      <c r="C55" s="113">
        <v>0.5</v>
      </c>
      <c r="D55" s="113">
        <v>0.5</v>
      </c>
      <c r="E55" s="140">
        <v>200</v>
      </c>
      <c r="F55" s="113">
        <f>Таблица!D60*2</f>
        <v>0.4</v>
      </c>
      <c r="G55" s="113">
        <f>Таблица!E60*2</f>
        <v>0.08</v>
      </c>
      <c r="H55" s="113">
        <f>Таблица!F60*2</f>
        <v>0</v>
      </c>
      <c r="I55" s="113">
        <f>Таблица!G60*2</f>
        <v>0.24</v>
      </c>
      <c r="J55" s="113">
        <f>Таблица!H60*2</f>
        <v>9.9</v>
      </c>
      <c r="K55" s="113">
        <f>Таблица!I60*2</f>
        <v>0</v>
      </c>
      <c r="L55" s="113">
        <f>Таблица!J60*2</f>
        <v>0.0014</v>
      </c>
      <c r="M55" s="113">
        <f>Таблица!K60*2</f>
        <v>0.002</v>
      </c>
      <c r="N55" s="113">
        <f>Таблица!L60*2</f>
        <v>0</v>
      </c>
      <c r="O55" s="127">
        <v>258</v>
      </c>
    </row>
    <row r="56" spans="1:15" ht="15">
      <c r="A56" s="141"/>
      <c r="B56" s="11" t="s">
        <v>17</v>
      </c>
      <c r="C56" s="113">
        <v>11.6</v>
      </c>
      <c r="D56" s="113">
        <v>11.6</v>
      </c>
      <c r="E56" s="140"/>
      <c r="F56" s="113">
        <f>$D$56*Таблица!D15</f>
        <v>43.964</v>
      </c>
      <c r="G56" s="113">
        <f>$D$56*Таблица!E15</f>
        <v>0</v>
      </c>
      <c r="H56" s="113">
        <f>$D$56*Таблица!F15</f>
        <v>0</v>
      </c>
      <c r="I56" s="113">
        <f>$D$56*Таблица!G15</f>
        <v>11.5768</v>
      </c>
      <c r="J56" s="113">
        <f>$D$56*Таблица!H15</f>
        <v>0.23199999999999998</v>
      </c>
      <c r="K56" s="113">
        <f>$D$56*Таблица!I15</f>
        <v>0.348</v>
      </c>
      <c r="L56" s="113">
        <f>$D$56*Таблица!J15</f>
        <v>0</v>
      </c>
      <c r="M56" s="113">
        <f>$D$56*Таблица!K15</f>
        <v>0</v>
      </c>
      <c r="N56" s="68">
        <f>$D$56*Таблица!L15</f>
        <v>0</v>
      </c>
      <c r="O56" s="128"/>
    </row>
    <row r="57" spans="1:15" ht="15">
      <c r="A57" s="115" t="s">
        <v>236</v>
      </c>
      <c r="B57" s="11" t="s">
        <v>237</v>
      </c>
      <c r="C57" s="113">
        <v>182</v>
      </c>
      <c r="D57" s="113">
        <v>160</v>
      </c>
      <c r="E57" s="114">
        <v>182</v>
      </c>
      <c r="F57" s="113">
        <f>$D$57*Таблица!D35</f>
        <v>72</v>
      </c>
      <c r="G57" s="113">
        <f>$D$57*Таблица!E35</f>
        <v>0.64</v>
      </c>
      <c r="H57" s="113">
        <f>$D$57*Таблица!F35</f>
        <v>0.64</v>
      </c>
      <c r="I57" s="113">
        <f>$D$57*Таблица!G35</f>
        <v>15.68</v>
      </c>
      <c r="J57" s="113">
        <f>$D$57*Таблица!H35</f>
        <v>25.6</v>
      </c>
      <c r="K57" s="113">
        <f>$D$57*Таблица!I35</f>
        <v>3.5199999999999996</v>
      </c>
      <c r="L57" s="113">
        <f>$D$57*Таблица!J35</f>
        <v>0.016</v>
      </c>
      <c r="M57" s="113">
        <f>$D$57*Таблица!K35</f>
        <v>0.047999999999999994</v>
      </c>
      <c r="N57" s="113">
        <f>$D$57*Таблица!L35</f>
        <v>2.08</v>
      </c>
      <c r="O57" s="117"/>
    </row>
    <row r="58" spans="1:15" s="79" customFormat="1" ht="14.25">
      <c r="A58" s="69" t="s">
        <v>37</v>
      </c>
      <c r="B58" s="62"/>
      <c r="C58" s="70"/>
      <c r="D58" s="70"/>
      <c r="E58" s="64">
        <f>E55+E57+145</f>
        <v>527</v>
      </c>
      <c r="F58" s="71">
        <f aca="true" t="shared" si="3" ref="F58:N58">SUM(F55:F57)</f>
        <v>116.364</v>
      </c>
      <c r="G58" s="71">
        <f t="shared" si="3"/>
        <v>0.72</v>
      </c>
      <c r="H58" s="71">
        <f t="shared" si="3"/>
        <v>0.64</v>
      </c>
      <c r="I58" s="71">
        <f t="shared" si="3"/>
        <v>27.4968</v>
      </c>
      <c r="J58" s="71">
        <f t="shared" si="3"/>
        <v>35.732</v>
      </c>
      <c r="K58" s="71">
        <f t="shared" si="3"/>
        <v>3.8679999999999994</v>
      </c>
      <c r="L58" s="71">
        <f t="shared" si="3"/>
        <v>0.0174</v>
      </c>
      <c r="M58" s="71">
        <f t="shared" si="3"/>
        <v>0.049999999999999996</v>
      </c>
      <c r="N58" s="71">
        <f t="shared" si="3"/>
        <v>2.08</v>
      </c>
      <c r="O58" s="62"/>
    </row>
    <row r="59" spans="1:15" s="79" customFormat="1" ht="14.25">
      <c r="A59" s="69" t="s">
        <v>136</v>
      </c>
      <c r="B59" s="62"/>
      <c r="C59" s="70"/>
      <c r="D59" s="70"/>
      <c r="E59" s="64">
        <f>E14+E17+E45+E58</f>
        <v>1816</v>
      </c>
      <c r="F59" s="71">
        <f aca="true" t="shared" si="4" ref="F59:N59">F58+F45+F17+F14</f>
        <v>1217.4030000000002</v>
      </c>
      <c r="G59" s="71">
        <f t="shared" si="4"/>
        <v>48.033</v>
      </c>
      <c r="H59" s="71">
        <f t="shared" si="4"/>
        <v>33.900400000000005</v>
      </c>
      <c r="I59" s="71">
        <f t="shared" si="4"/>
        <v>183.4533</v>
      </c>
      <c r="J59" s="71">
        <f t="shared" si="4"/>
        <v>258.98699999999997</v>
      </c>
      <c r="K59" s="71">
        <f t="shared" si="4"/>
        <v>14.5685</v>
      </c>
      <c r="L59" s="71">
        <f t="shared" si="4"/>
        <v>0.7866000000000001</v>
      </c>
      <c r="M59" s="71">
        <f t="shared" si="4"/>
        <v>1.7615</v>
      </c>
      <c r="N59" s="72">
        <f t="shared" si="4"/>
        <v>100.74380000000001</v>
      </c>
      <c r="O59" s="62"/>
    </row>
  </sheetData>
  <sheetProtection password="CF16" sheet="1"/>
  <mergeCells count="41">
    <mergeCell ref="A55:A56"/>
    <mergeCell ref="E55:E56"/>
    <mergeCell ref="E39:E40"/>
    <mergeCell ref="A41:A42"/>
    <mergeCell ref="A39:A40"/>
    <mergeCell ref="B1:O1"/>
    <mergeCell ref="O3:O4"/>
    <mergeCell ref="A10:A11"/>
    <mergeCell ref="E10:E11"/>
    <mergeCell ref="A12:A13"/>
    <mergeCell ref="A43:A44"/>
    <mergeCell ref="E43:E44"/>
    <mergeCell ref="E29:E33"/>
    <mergeCell ref="A29:A33"/>
    <mergeCell ref="E34:E38"/>
    <mergeCell ref="O6:O9"/>
    <mergeCell ref="O10:O11"/>
    <mergeCell ref="A34:A38"/>
    <mergeCell ref="C3:C4"/>
    <mergeCell ref="D3:D4"/>
    <mergeCell ref="E3:E4"/>
    <mergeCell ref="F3:F4"/>
    <mergeCell ref="G3:I3"/>
    <mergeCell ref="A3:A4"/>
    <mergeCell ref="B3:B4"/>
    <mergeCell ref="A6:A9"/>
    <mergeCell ref="E6:E9"/>
    <mergeCell ref="E12:E13"/>
    <mergeCell ref="J3:N3"/>
    <mergeCell ref="O55:O56"/>
    <mergeCell ref="O29:O33"/>
    <mergeCell ref="O34:O38"/>
    <mergeCell ref="O39:O40"/>
    <mergeCell ref="O43:O44"/>
    <mergeCell ref="O12:O13"/>
    <mergeCell ref="O47:O52"/>
    <mergeCell ref="A47:A52"/>
    <mergeCell ref="E47:E52"/>
    <mergeCell ref="O20:O28"/>
    <mergeCell ref="A20:A28"/>
    <mergeCell ref="E20:E28"/>
  </mergeCells>
  <hyperlinks>
    <hyperlink ref="O6:O9" r:id="rId1" display="Тех. карты док\183.doc"/>
    <hyperlink ref="O10:O11" r:id="rId2" display="Тех. карты док\1.doc"/>
    <hyperlink ref="O29:O33" r:id="rId3" display="Тех. карты док\81.doc"/>
    <hyperlink ref="O43:O44" r:id="rId4" display="Тех. карты док\268.doc"/>
    <hyperlink ref="O55:O56" r:id="rId5" display="Тех. карты док\258.doc"/>
    <hyperlink ref="O34:O38" r:id="rId6" display="Тех. карты док\216.doc"/>
    <hyperlink ref="O39:O40" r:id="rId7" display="Тех. карты док\131.doc"/>
    <hyperlink ref="O12:O13" r:id="rId8" display="Тех. карты док\432 б.docx"/>
    <hyperlink ref="O20:O28" r:id="rId9" display="Тех. карты док\32 б.docx"/>
    <hyperlink ref="O19" r:id="rId10" display="Тех. карты док\14.docx"/>
    <hyperlink ref="O47:O52" r:id="rId11" display="Тех. карты док\206.doc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0" r:id="rId14"/>
  <legacyDrawing r:id="rId13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zoomScalePageLayoutView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O16384"/>
    </sheetView>
  </sheetViews>
  <sheetFormatPr defaultColWidth="9.140625" defaultRowHeight="15"/>
  <cols>
    <col min="1" max="1" width="16.00390625" style="82" customWidth="1"/>
    <col min="2" max="2" width="11.28125" style="73" customWidth="1"/>
    <col min="3" max="4" width="9.140625" style="74" customWidth="1"/>
    <col min="5" max="5" width="9.28125" style="75" customWidth="1"/>
    <col min="6" max="8" width="9.140625" style="74" customWidth="1"/>
    <col min="9" max="9" width="10.00390625" style="74" customWidth="1"/>
    <col min="10" max="14" width="9.140625" style="74" customWidth="1"/>
    <col min="15" max="15" width="10.421875" style="73" customWidth="1"/>
    <col min="16" max="16384" width="9.140625" style="73" customWidth="1"/>
  </cols>
  <sheetData>
    <row r="1" spans="1:15" ht="15" customHeight="1">
      <c r="A1" s="124" t="s">
        <v>72</v>
      </c>
      <c r="B1" s="147" t="s">
        <v>150</v>
      </c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</row>
    <row r="2" ht="15">
      <c r="A2" s="74"/>
    </row>
    <row r="3" spans="1:15" ht="28.5" customHeight="1">
      <c r="A3" s="126" t="s">
        <v>1</v>
      </c>
      <c r="B3" s="126" t="s">
        <v>2</v>
      </c>
      <c r="C3" s="126" t="s">
        <v>3</v>
      </c>
      <c r="D3" s="126" t="s">
        <v>4</v>
      </c>
      <c r="E3" s="126" t="str">
        <f>'8 день'!E3:E4</f>
        <v>Выход блюда</v>
      </c>
      <c r="F3" s="126" t="str">
        <f>'8 день'!F3:F4</f>
        <v>Энергетическая ценность (Ккал)</v>
      </c>
      <c r="G3" s="126" t="str">
        <f>'8 день'!G3:I3</f>
        <v>Пищевые вещества (г)</v>
      </c>
      <c r="H3" s="126"/>
      <c r="I3" s="126"/>
      <c r="J3" s="126" t="str">
        <f>'8 день'!J3:N3</f>
        <v>Минеральные вещества и витамины</v>
      </c>
      <c r="K3" s="126"/>
      <c r="L3" s="126"/>
      <c r="M3" s="126"/>
      <c r="N3" s="126"/>
      <c r="O3" s="148" t="str">
        <f>'8 день'!O3:O4</f>
        <v>№ рецептуры</v>
      </c>
    </row>
    <row r="4" spans="1:15" ht="33.75" customHeight="1">
      <c r="A4" s="126"/>
      <c r="B4" s="126"/>
      <c r="C4" s="126"/>
      <c r="D4" s="126"/>
      <c r="E4" s="126"/>
      <c r="F4" s="126"/>
      <c r="G4" s="113" t="s">
        <v>11</v>
      </c>
      <c r="H4" s="113" t="s">
        <v>12</v>
      </c>
      <c r="I4" s="113" t="s">
        <v>13</v>
      </c>
      <c r="J4" s="113" t="s">
        <v>5</v>
      </c>
      <c r="K4" s="113" t="s">
        <v>6</v>
      </c>
      <c r="L4" s="113" t="s">
        <v>7</v>
      </c>
      <c r="M4" s="113" t="s">
        <v>8</v>
      </c>
      <c r="N4" s="113" t="s">
        <v>9</v>
      </c>
      <c r="O4" s="149"/>
    </row>
    <row r="5" spans="1:15" ht="15">
      <c r="A5" s="76" t="s">
        <v>14</v>
      </c>
      <c r="B5" s="77"/>
      <c r="C5" s="77"/>
      <c r="D5" s="77"/>
      <c r="E5" s="77"/>
      <c r="F5" s="77"/>
      <c r="G5" s="77"/>
      <c r="H5" s="77"/>
      <c r="I5" s="78"/>
      <c r="J5" s="77"/>
      <c r="K5" s="77"/>
      <c r="L5" s="77"/>
      <c r="M5" s="77"/>
      <c r="N5" s="77"/>
      <c r="O5" s="67"/>
    </row>
    <row r="6" spans="1:15" ht="15">
      <c r="A6" s="141" t="s">
        <v>269</v>
      </c>
      <c r="B6" s="12" t="s">
        <v>27</v>
      </c>
      <c r="C6" s="113">
        <v>25</v>
      </c>
      <c r="D6" s="113">
        <v>25</v>
      </c>
      <c r="E6" s="142">
        <v>200</v>
      </c>
      <c r="F6" s="113">
        <f>$D$6*Таблица!D7</f>
        <v>83.75</v>
      </c>
      <c r="G6" s="113">
        <f>$D$6*Таблица!E7</f>
        <v>3.15</v>
      </c>
      <c r="H6" s="113">
        <f>$D$6*Таблица!F7</f>
        <v>0.8250000000000001</v>
      </c>
      <c r="I6" s="113">
        <f>$D$6*Таблица!G7</f>
        <v>15.525</v>
      </c>
      <c r="J6" s="113">
        <f>$D$6*Таблица!H7</f>
        <v>17.5</v>
      </c>
      <c r="K6" s="113">
        <f>$D$6*Таблица!I7</f>
        <v>2</v>
      </c>
      <c r="L6" s="113">
        <f>$D$6*Таблица!J7</f>
        <v>0.1325</v>
      </c>
      <c r="M6" s="113">
        <f>$D$6*Таблица!K7</f>
        <v>0.05</v>
      </c>
      <c r="N6" s="113">
        <f>$D$6*Таблица!L7</f>
        <v>0</v>
      </c>
      <c r="O6" s="129">
        <v>170</v>
      </c>
    </row>
    <row r="7" spans="1:15" ht="15">
      <c r="A7" s="141"/>
      <c r="B7" s="12" t="s">
        <v>18</v>
      </c>
      <c r="C7" s="113">
        <v>110</v>
      </c>
      <c r="D7" s="113">
        <v>110</v>
      </c>
      <c r="E7" s="143"/>
      <c r="F7" s="113">
        <f>$D$7*Таблица!D19</f>
        <v>57.2</v>
      </c>
      <c r="G7" s="113">
        <f>$D$7*Таблица!E19</f>
        <v>3.08</v>
      </c>
      <c r="H7" s="113">
        <f>$D$7*Таблица!F19</f>
        <v>2.75</v>
      </c>
      <c r="I7" s="113">
        <f>$D$7*Таблица!G19</f>
        <v>5.17</v>
      </c>
      <c r="J7" s="113">
        <f>$D$7*Таблица!H19</f>
        <v>133.1</v>
      </c>
      <c r="K7" s="113">
        <f>$D$7*Таблица!I19</f>
        <v>0.11</v>
      </c>
      <c r="L7" s="113">
        <f>$D$7*Таблица!J19</f>
        <v>0.032999999999999995</v>
      </c>
      <c r="M7" s="113">
        <f>$D$7*Таблица!K19</f>
        <v>0.143</v>
      </c>
      <c r="N7" s="113">
        <f>$D$7*Таблица!L19</f>
        <v>0.11</v>
      </c>
      <c r="O7" s="130"/>
    </row>
    <row r="8" spans="1:15" ht="15">
      <c r="A8" s="141"/>
      <c r="B8" s="12" t="s">
        <v>17</v>
      </c>
      <c r="C8" s="113">
        <v>10.6</v>
      </c>
      <c r="D8" s="113">
        <v>10.6</v>
      </c>
      <c r="E8" s="143"/>
      <c r="F8" s="113">
        <f>$D$8*Таблица!D15</f>
        <v>40.174</v>
      </c>
      <c r="G8" s="113">
        <f>$D$8*Таблица!E15</f>
        <v>0</v>
      </c>
      <c r="H8" s="113">
        <f>$D$8*Таблица!F15</f>
        <v>0</v>
      </c>
      <c r="I8" s="113">
        <f>$D$8*Таблица!G15</f>
        <v>10.5788</v>
      </c>
      <c r="J8" s="113">
        <f>$D$8*Таблица!H15</f>
        <v>0.212</v>
      </c>
      <c r="K8" s="113">
        <f>$D$8*Таблица!I15</f>
        <v>0.318</v>
      </c>
      <c r="L8" s="113">
        <f>$D$8*Таблица!J15</f>
        <v>0</v>
      </c>
      <c r="M8" s="113">
        <f>$D$8*Таблица!K15</f>
        <v>0</v>
      </c>
      <c r="N8" s="113">
        <f>$D$8*Таблица!L15</f>
        <v>0</v>
      </c>
      <c r="O8" s="130"/>
    </row>
    <row r="9" spans="1:15" ht="15">
      <c r="A9" s="141"/>
      <c r="B9" s="12" t="s">
        <v>16</v>
      </c>
      <c r="C9" s="113">
        <v>2</v>
      </c>
      <c r="D9" s="113">
        <v>2</v>
      </c>
      <c r="E9" s="144"/>
      <c r="F9" s="113">
        <f>$D$9*Таблица!D24</f>
        <v>14.68</v>
      </c>
      <c r="G9" s="113">
        <f>$D$9*Таблица!E24</f>
        <v>0.008</v>
      </c>
      <c r="H9" s="113">
        <f>$D$9*Таблица!F24</f>
        <v>1.57</v>
      </c>
      <c r="I9" s="113">
        <f>$D$9*Таблица!G24</f>
        <v>0.01</v>
      </c>
      <c r="J9" s="113">
        <f>$D$9*Таблица!H24</f>
        <v>0.48</v>
      </c>
      <c r="K9" s="113">
        <f>$D$9*Таблица!I24</f>
        <v>0.04</v>
      </c>
      <c r="L9" s="113">
        <f>$D$9*Таблица!J24</f>
        <v>0.002</v>
      </c>
      <c r="M9" s="113">
        <f>$D$9*Таблица!K24</f>
        <v>0.002</v>
      </c>
      <c r="N9" s="113">
        <f>$D$9*Таблица!L24</f>
        <v>0</v>
      </c>
      <c r="O9" s="131"/>
    </row>
    <row r="10" spans="1:15" ht="30">
      <c r="A10" s="141" t="s">
        <v>160</v>
      </c>
      <c r="B10" s="11" t="s">
        <v>29</v>
      </c>
      <c r="C10" s="113">
        <v>10</v>
      </c>
      <c r="D10" s="113">
        <v>10</v>
      </c>
      <c r="E10" s="146" t="s">
        <v>148</v>
      </c>
      <c r="F10" s="113">
        <f>$D$10*Таблица!D2</f>
        <v>26.200000000000003</v>
      </c>
      <c r="G10" s="113">
        <f>$D$10*Таблица!E2</f>
        <v>0.77</v>
      </c>
      <c r="H10" s="113">
        <f>$D$10*Таблица!F2</f>
        <v>0.3</v>
      </c>
      <c r="I10" s="113">
        <f>$D$10*Таблица!G2</f>
        <v>4.98</v>
      </c>
      <c r="J10" s="113">
        <f>$D$10*Таблица!H2</f>
        <v>2</v>
      </c>
      <c r="K10" s="113">
        <f>$D$10*Таблица!I2</f>
        <v>0.09</v>
      </c>
      <c r="L10" s="113">
        <f>$D$10*Таблица!J2</f>
        <v>0.011000000000000001</v>
      </c>
      <c r="M10" s="113">
        <f>$D$10*Таблица!K2</f>
        <v>0.008</v>
      </c>
      <c r="N10" s="68">
        <f>$D$10*Таблица!L2</f>
        <v>0</v>
      </c>
      <c r="O10" s="127">
        <v>1</v>
      </c>
    </row>
    <row r="11" spans="1:15" ht="15">
      <c r="A11" s="141"/>
      <c r="B11" s="11" t="s">
        <v>16</v>
      </c>
      <c r="C11" s="113">
        <v>5</v>
      </c>
      <c r="D11" s="113">
        <v>5</v>
      </c>
      <c r="E11" s="146"/>
      <c r="F11" s="113">
        <f>$D$11*Таблица!D24</f>
        <v>36.7</v>
      </c>
      <c r="G11" s="113">
        <f>$D$11*Таблица!E24</f>
        <v>0.02</v>
      </c>
      <c r="H11" s="113">
        <f>$D$11*Таблица!F24</f>
        <v>3.9250000000000003</v>
      </c>
      <c r="I11" s="113">
        <f>$D$11*Таблица!G24</f>
        <v>0.025</v>
      </c>
      <c r="J11" s="113">
        <f>$D$11*Таблица!H24</f>
        <v>1.2</v>
      </c>
      <c r="K11" s="113">
        <f>$D$11*Таблица!I24</f>
        <v>0.1</v>
      </c>
      <c r="L11" s="113">
        <f>$D$11*Таблица!J24</f>
        <v>0.005</v>
      </c>
      <c r="M11" s="113">
        <f>$D$11*Таблица!K24</f>
        <v>0.005</v>
      </c>
      <c r="N11" s="68">
        <f>$D$11*Таблица!L24</f>
        <v>0</v>
      </c>
      <c r="O11" s="128"/>
    </row>
    <row r="12" spans="1:15" ht="30">
      <c r="A12" s="141" t="s">
        <v>221</v>
      </c>
      <c r="B12" s="11" t="s">
        <v>140</v>
      </c>
      <c r="C12" s="113">
        <v>1.5</v>
      </c>
      <c r="D12" s="113">
        <v>1.5</v>
      </c>
      <c r="E12" s="140">
        <v>200</v>
      </c>
      <c r="F12" s="113">
        <f>$D$12*Таблица!D62</f>
        <v>0</v>
      </c>
      <c r="G12" s="113">
        <f>$D$12*Таблица!E62</f>
        <v>0</v>
      </c>
      <c r="H12" s="113">
        <f>$D$12*Таблица!F62</f>
        <v>0</v>
      </c>
      <c r="I12" s="113">
        <f>$D$12*Таблица!G62</f>
        <v>0</v>
      </c>
      <c r="J12" s="113">
        <f>$D$12*Таблица!H62</f>
        <v>0.735</v>
      </c>
      <c r="K12" s="113">
        <f>$D$12*Таблица!I62</f>
        <v>0.0045000000000000005</v>
      </c>
      <c r="L12" s="113">
        <f>$D$12*Таблица!J62</f>
        <v>0.00030000000000000003</v>
      </c>
      <c r="M12" s="113">
        <f>$D$12*Таблица!K62</f>
        <v>0.0009</v>
      </c>
      <c r="N12" s="68">
        <f>$D$12*Таблица!L62</f>
        <v>0.003</v>
      </c>
      <c r="O12" s="129">
        <v>432</v>
      </c>
    </row>
    <row r="13" spans="1:15" ht="15">
      <c r="A13" s="141"/>
      <c r="B13" s="11" t="s">
        <v>17</v>
      </c>
      <c r="C13" s="113">
        <v>14</v>
      </c>
      <c r="D13" s="113">
        <v>14</v>
      </c>
      <c r="E13" s="140"/>
      <c r="F13" s="113">
        <f>$D$13*Таблица!D15</f>
        <v>53.06</v>
      </c>
      <c r="G13" s="113">
        <f>$D$13*Таблица!E15</f>
        <v>0</v>
      </c>
      <c r="H13" s="113">
        <f>$D$13*Таблица!F15</f>
        <v>0</v>
      </c>
      <c r="I13" s="113">
        <f>$D$13*Таблица!G15</f>
        <v>13.972</v>
      </c>
      <c r="J13" s="113">
        <f>$D$13*Таблица!H15</f>
        <v>0.28</v>
      </c>
      <c r="K13" s="113">
        <f>$D$13*Таблица!I15</f>
        <v>0.42</v>
      </c>
      <c r="L13" s="113">
        <f>$D$13*Таблица!J15</f>
        <v>0</v>
      </c>
      <c r="M13" s="113">
        <f>$D$13*Таблица!K15</f>
        <v>0</v>
      </c>
      <c r="N13" s="68">
        <f>$D$13*Таблица!L15</f>
        <v>0</v>
      </c>
      <c r="O13" s="131"/>
    </row>
    <row r="14" spans="1:15" s="79" customFormat="1" ht="14.25">
      <c r="A14" s="69" t="s">
        <v>37</v>
      </c>
      <c r="B14" s="62"/>
      <c r="C14" s="70"/>
      <c r="D14" s="70"/>
      <c r="E14" s="64">
        <f>E6+E12+15</f>
        <v>415</v>
      </c>
      <c r="F14" s="71">
        <f aca="true" t="shared" si="0" ref="F14:N14">SUM(F6:F13)</f>
        <v>311.764</v>
      </c>
      <c r="G14" s="71">
        <f t="shared" si="0"/>
        <v>7.0280000000000005</v>
      </c>
      <c r="H14" s="71">
        <f t="shared" si="0"/>
        <v>9.370000000000001</v>
      </c>
      <c r="I14" s="71">
        <f t="shared" si="0"/>
        <v>50.2608</v>
      </c>
      <c r="J14" s="71">
        <f t="shared" si="0"/>
        <v>155.50699999999998</v>
      </c>
      <c r="K14" s="71">
        <f t="shared" si="0"/>
        <v>3.0825</v>
      </c>
      <c r="L14" s="71">
        <f t="shared" si="0"/>
        <v>0.18380000000000002</v>
      </c>
      <c r="M14" s="71">
        <f t="shared" si="0"/>
        <v>0.20890000000000003</v>
      </c>
      <c r="N14" s="72">
        <f t="shared" si="0"/>
        <v>0.113</v>
      </c>
      <c r="O14" s="62"/>
    </row>
    <row r="15" spans="1:15" ht="15">
      <c r="A15" s="65" t="s">
        <v>19</v>
      </c>
      <c r="B15" s="63"/>
      <c r="C15" s="63"/>
      <c r="D15" s="63"/>
      <c r="E15" s="63"/>
      <c r="F15" s="63"/>
      <c r="G15" s="63"/>
      <c r="H15" s="63"/>
      <c r="I15" s="66"/>
      <c r="J15" s="63"/>
      <c r="K15" s="63"/>
      <c r="L15" s="63"/>
      <c r="M15" s="63"/>
      <c r="N15" s="63"/>
      <c r="O15" s="67"/>
    </row>
    <row r="16" spans="1:15" ht="15">
      <c r="A16" s="115" t="s">
        <v>60</v>
      </c>
      <c r="B16" s="11" t="s">
        <v>61</v>
      </c>
      <c r="C16" s="113">
        <v>171</v>
      </c>
      <c r="D16" s="113">
        <v>171</v>
      </c>
      <c r="E16" s="114">
        <v>171</v>
      </c>
      <c r="F16" s="113">
        <f>$D$16*Таблица!D21</f>
        <v>95.76</v>
      </c>
      <c r="G16" s="113">
        <f>$D$16*Таблица!E21</f>
        <v>4.788</v>
      </c>
      <c r="H16" s="113">
        <f>$D$16*Таблица!F21</f>
        <v>5.472</v>
      </c>
      <c r="I16" s="113">
        <f>$D$16*Таблица!G21</f>
        <v>7.011</v>
      </c>
      <c r="J16" s="113">
        <f>$D$16*Таблица!H21</f>
        <v>205.2</v>
      </c>
      <c r="K16" s="113">
        <f>$D$16*Таблица!I21</f>
        <v>0.171</v>
      </c>
      <c r="L16" s="113">
        <f>$D$16*Таблица!J21</f>
        <v>0.0513</v>
      </c>
      <c r="M16" s="113">
        <f>$D$16*Таблица!K21</f>
        <v>0.29069999999999996</v>
      </c>
      <c r="N16" s="68">
        <f>$D$16*Таблица!L21</f>
        <v>1.197</v>
      </c>
      <c r="O16" s="86">
        <v>253</v>
      </c>
    </row>
    <row r="17" spans="1:15" s="79" customFormat="1" ht="14.25">
      <c r="A17" s="69" t="s">
        <v>37</v>
      </c>
      <c r="B17" s="62"/>
      <c r="C17" s="70"/>
      <c r="D17" s="70"/>
      <c r="E17" s="64">
        <f>E16</f>
        <v>171</v>
      </c>
      <c r="F17" s="71">
        <f aca="true" t="shared" si="1" ref="F17:N17">SUM(F16)</f>
        <v>95.76</v>
      </c>
      <c r="G17" s="71">
        <f t="shared" si="1"/>
        <v>4.788</v>
      </c>
      <c r="H17" s="71">
        <f t="shared" si="1"/>
        <v>5.472</v>
      </c>
      <c r="I17" s="71">
        <f t="shared" si="1"/>
        <v>7.011</v>
      </c>
      <c r="J17" s="71">
        <f t="shared" si="1"/>
        <v>205.2</v>
      </c>
      <c r="K17" s="71">
        <f t="shared" si="1"/>
        <v>0.171</v>
      </c>
      <c r="L17" s="71">
        <f t="shared" si="1"/>
        <v>0.0513</v>
      </c>
      <c r="M17" s="71">
        <f t="shared" si="1"/>
        <v>0.29069999999999996</v>
      </c>
      <c r="N17" s="72">
        <f t="shared" si="1"/>
        <v>1.197</v>
      </c>
      <c r="O17" s="62"/>
    </row>
    <row r="18" spans="1:15" ht="15">
      <c r="A18" s="65" t="s">
        <v>21</v>
      </c>
      <c r="B18" s="63"/>
      <c r="C18" s="63"/>
      <c r="D18" s="63"/>
      <c r="E18" s="63"/>
      <c r="F18" s="63"/>
      <c r="G18" s="63"/>
      <c r="H18" s="63"/>
      <c r="I18" s="66"/>
      <c r="J18" s="63"/>
      <c r="K18" s="63"/>
      <c r="L18" s="63"/>
      <c r="M18" s="63"/>
      <c r="N18" s="63"/>
      <c r="O18" s="67"/>
    </row>
    <row r="19" spans="1:15" ht="15" customHeight="1">
      <c r="A19" s="151" t="s">
        <v>265</v>
      </c>
      <c r="B19" s="81" t="s">
        <v>24</v>
      </c>
      <c r="C19" s="113">
        <v>33</v>
      </c>
      <c r="D19" s="113">
        <v>28</v>
      </c>
      <c r="E19" s="142">
        <v>30</v>
      </c>
      <c r="F19" s="113">
        <f>$D$19*Таблица!D29</f>
        <v>11.479999999999999</v>
      </c>
      <c r="G19" s="113">
        <f>$D$19*Таблица!E29</f>
        <v>0.392</v>
      </c>
      <c r="H19" s="113">
        <f>$D$19*Таблица!F29</f>
        <v>0</v>
      </c>
      <c r="I19" s="113">
        <f>$D$19*Таблица!G29</f>
        <v>2.548</v>
      </c>
      <c r="J19" s="113">
        <f>$D$19*Таблица!H29</f>
        <v>8.68</v>
      </c>
      <c r="K19" s="113">
        <f>$D$19*Таблица!I29</f>
        <v>0.224</v>
      </c>
      <c r="L19" s="113">
        <f>$D$19*Таблица!J29</f>
        <v>0.014</v>
      </c>
      <c r="M19" s="113">
        <f>$D$19*Таблица!K29</f>
        <v>0.0056</v>
      </c>
      <c r="N19" s="113">
        <f>$D$19*Таблица!L29</f>
        <v>2.8000000000000003</v>
      </c>
      <c r="O19" s="129">
        <v>43</v>
      </c>
    </row>
    <row r="20" spans="1:15" ht="15">
      <c r="A20" s="152"/>
      <c r="B20" s="12" t="s">
        <v>23</v>
      </c>
      <c r="C20" s="113">
        <v>3</v>
      </c>
      <c r="D20" s="113">
        <v>3</v>
      </c>
      <c r="E20" s="144"/>
      <c r="F20" s="113">
        <f>$D$20*Таблица!D26</f>
        <v>26.97</v>
      </c>
      <c r="G20" s="113">
        <f>$D$20*Таблица!E26</f>
        <v>0</v>
      </c>
      <c r="H20" s="113">
        <f>$D$20*Таблица!F26</f>
        <v>2.997</v>
      </c>
      <c r="I20" s="113">
        <f>$D$20*Таблица!G26</f>
        <v>0</v>
      </c>
      <c r="J20" s="113">
        <f>$D$20*Таблица!H26</f>
        <v>0</v>
      </c>
      <c r="K20" s="113">
        <f>$D$20*Таблица!I26</f>
        <v>0</v>
      </c>
      <c r="L20" s="113">
        <f>$D$20*Таблица!J26</f>
        <v>0</v>
      </c>
      <c r="M20" s="113">
        <f>$D$20*Таблица!K26</f>
        <v>0</v>
      </c>
      <c r="N20" s="113">
        <f>$D$20*Таблица!L26</f>
        <v>0</v>
      </c>
      <c r="O20" s="131"/>
    </row>
    <row r="21" spans="1:15" ht="15" customHeight="1">
      <c r="A21" s="141" t="s">
        <v>166</v>
      </c>
      <c r="B21" s="11" t="s">
        <v>42</v>
      </c>
      <c r="C21" s="113">
        <v>50</v>
      </c>
      <c r="D21" s="113">
        <v>50</v>
      </c>
      <c r="E21" s="140">
        <v>200</v>
      </c>
      <c r="F21" s="113">
        <f>$D$20*Таблица!D27</f>
        <v>0.81</v>
      </c>
      <c r="G21" s="113">
        <f>$D$20*Таблица!E27</f>
        <v>0.05399999999999999</v>
      </c>
      <c r="H21" s="113">
        <f>$D$20*Таблица!F27</f>
        <v>0.003</v>
      </c>
      <c r="I21" s="113">
        <f>$D$20*Таблица!G27</f>
        <v>0.14100000000000001</v>
      </c>
      <c r="J21" s="113">
        <f>$D$20*Таблица!H27</f>
        <v>1.44</v>
      </c>
      <c r="K21" s="113">
        <f>$D$20*Таблица!I27</f>
        <v>0.03</v>
      </c>
      <c r="L21" s="113">
        <f>$D$20*Таблица!J27</f>
        <v>0.0018</v>
      </c>
      <c r="M21" s="113">
        <f>$D$20*Таблица!K27</f>
        <v>0.0015</v>
      </c>
      <c r="N21" s="113">
        <f>$D$20*Таблица!L27</f>
        <v>1.5</v>
      </c>
      <c r="O21" s="129">
        <v>57</v>
      </c>
    </row>
    <row r="22" spans="1:15" ht="15">
      <c r="A22" s="141"/>
      <c r="B22" s="11" t="s">
        <v>48</v>
      </c>
      <c r="C22" s="113">
        <v>45</v>
      </c>
      <c r="D22" s="113">
        <v>45</v>
      </c>
      <c r="E22" s="140"/>
      <c r="F22" s="113">
        <f>$D$22*Таблица!D32</f>
        <v>18.9</v>
      </c>
      <c r="G22" s="113">
        <f>$D$22*Таблица!E32</f>
        <v>0.6749999999999999</v>
      </c>
      <c r="H22" s="113">
        <f>$D$22*Таблица!F32</f>
        <v>0.045</v>
      </c>
      <c r="I22" s="113">
        <f>$D$22*Таблица!G32</f>
        <v>4.5</v>
      </c>
      <c r="J22" s="113">
        <f>$D$22*Таблица!H32</f>
        <v>16.65</v>
      </c>
      <c r="K22" s="113">
        <f>$D$22*Таблица!I32</f>
        <v>0.63</v>
      </c>
      <c r="L22" s="113">
        <f>$D$22*Таблица!J32</f>
        <v>0.009000000000000001</v>
      </c>
      <c r="M22" s="113">
        <f>$D$22*Таблица!K32</f>
        <v>0.018000000000000002</v>
      </c>
      <c r="N22" s="113">
        <f>$D$22*Таблица!L32</f>
        <v>4.5</v>
      </c>
      <c r="O22" s="130"/>
    </row>
    <row r="23" spans="1:15" ht="15">
      <c r="A23" s="141"/>
      <c r="B23" s="11" t="s">
        <v>25</v>
      </c>
      <c r="C23" s="113">
        <v>20</v>
      </c>
      <c r="D23" s="113">
        <v>20</v>
      </c>
      <c r="E23" s="140"/>
      <c r="F23" s="113">
        <f>$D$23*Таблица!D30</f>
        <v>6.800000000000001</v>
      </c>
      <c r="G23" s="113">
        <f>$D$23*Таблица!E30</f>
        <v>0.26</v>
      </c>
      <c r="H23" s="113">
        <f>$D$23*Таблица!F30</f>
        <v>0.02</v>
      </c>
      <c r="I23" s="113">
        <f>$D$23*Таблица!G30</f>
        <v>1.6800000000000002</v>
      </c>
      <c r="J23" s="113">
        <f>$D$23*Таблица!H30</f>
        <v>10.2</v>
      </c>
      <c r="K23" s="113">
        <f>$D$23*Таблица!I30</f>
        <v>0.24</v>
      </c>
      <c r="L23" s="113">
        <f>$D$23*Таблица!J30</f>
        <v>0.011999999999999999</v>
      </c>
      <c r="M23" s="113">
        <f>$D$23*Таблица!K30</f>
        <v>0.014</v>
      </c>
      <c r="N23" s="113">
        <f>$D$23*Таблица!L30</f>
        <v>1</v>
      </c>
      <c r="O23" s="130"/>
    </row>
    <row r="24" spans="1:15" ht="15">
      <c r="A24" s="141"/>
      <c r="B24" s="11" t="s">
        <v>26</v>
      </c>
      <c r="C24" s="113">
        <v>50</v>
      </c>
      <c r="D24" s="113">
        <v>50</v>
      </c>
      <c r="E24" s="140"/>
      <c r="F24" s="113">
        <f>$D$24*Таблица!D34</f>
        <v>40</v>
      </c>
      <c r="G24" s="113">
        <f>$D$24*Таблица!E34</f>
        <v>1</v>
      </c>
      <c r="H24" s="113">
        <f>$D$24*Таблица!F34</f>
        <v>0.2</v>
      </c>
      <c r="I24" s="113">
        <f>$D$24*Таблица!G34</f>
        <v>8.649999999999999</v>
      </c>
      <c r="J24" s="113">
        <f>$D$24*Таблица!H34</f>
        <v>5</v>
      </c>
      <c r="K24" s="113">
        <f>$D$24*Таблица!I34</f>
        <v>0.44999999999999996</v>
      </c>
      <c r="L24" s="113">
        <f>$D$24*Таблица!J34</f>
        <v>0.06</v>
      </c>
      <c r="M24" s="113">
        <f>$D$24*Таблица!K34</f>
        <v>0.025</v>
      </c>
      <c r="N24" s="113">
        <f>$D$24*Таблица!L34</f>
        <v>10</v>
      </c>
      <c r="O24" s="130"/>
    </row>
    <row r="25" spans="1:15" ht="15">
      <c r="A25" s="141"/>
      <c r="B25" s="11" t="s">
        <v>24</v>
      </c>
      <c r="C25" s="113">
        <v>20</v>
      </c>
      <c r="D25" s="113">
        <v>20</v>
      </c>
      <c r="E25" s="140"/>
      <c r="F25" s="113">
        <f>$D$25*Таблица!D29</f>
        <v>8.2</v>
      </c>
      <c r="G25" s="113">
        <f>$D$25*Таблица!E29</f>
        <v>0.28</v>
      </c>
      <c r="H25" s="113">
        <f>$D$25*Таблица!F29</f>
        <v>0</v>
      </c>
      <c r="I25" s="113">
        <f>$D$25*Таблица!G29</f>
        <v>1.8199999999999998</v>
      </c>
      <c r="J25" s="113">
        <f>$D$25*Таблица!H29</f>
        <v>6.2</v>
      </c>
      <c r="K25" s="113">
        <f>$D$25*Таблица!I29</f>
        <v>0.16</v>
      </c>
      <c r="L25" s="113">
        <f>$D$25*Таблица!J29</f>
        <v>0.01</v>
      </c>
      <c r="M25" s="113">
        <f>$D$25*Таблица!K29</f>
        <v>0.004</v>
      </c>
      <c r="N25" s="113">
        <f>$D$25*Таблица!L29</f>
        <v>2</v>
      </c>
      <c r="O25" s="130"/>
    </row>
    <row r="26" spans="1:15" ht="30">
      <c r="A26" s="141"/>
      <c r="B26" s="11" t="s">
        <v>44</v>
      </c>
      <c r="C26" s="113">
        <v>23</v>
      </c>
      <c r="D26" s="113">
        <v>23</v>
      </c>
      <c r="E26" s="140"/>
      <c r="F26" s="113">
        <f>$D$26*Таблица!D45</f>
        <v>55.43000000000001</v>
      </c>
      <c r="G26" s="113">
        <f>$D$26*Таблица!E45</f>
        <v>4.186</v>
      </c>
      <c r="H26" s="113">
        <f>$D$26*Таблица!F45</f>
        <v>4.232</v>
      </c>
      <c r="I26" s="113">
        <f>$D$26*Таблица!G45</f>
        <v>0.161</v>
      </c>
      <c r="J26" s="113">
        <f>$D$26*Таблица!H45</f>
        <v>3.68</v>
      </c>
      <c r="K26" s="113">
        <f>$D$26*Таблица!I45</f>
        <v>0.69</v>
      </c>
      <c r="L26" s="113">
        <f>$D$26*Таблица!J45</f>
        <v>0.0161</v>
      </c>
      <c r="M26" s="113">
        <f>$D$26*Таблица!K45</f>
        <v>0.0345</v>
      </c>
      <c r="N26" s="113">
        <f>$D$26*Таблица!L45</f>
        <v>0</v>
      </c>
      <c r="O26" s="130"/>
    </row>
    <row r="27" spans="1:15" ht="15">
      <c r="A27" s="141"/>
      <c r="B27" s="11" t="s">
        <v>146</v>
      </c>
      <c r="C27" s="113">
        <v>5</v>
      </c>
      <c r="D27" s="113">
        <v>5</v>
      </c>
      <c r="E27" s="140"/>
      <c r="F27" s="113">
        <f>$D$27*Таблица!D20</f>
        <v>10.3</v>
      </c>
      <c r="G27" s="113">
        <f>$D$27*Таблица!E20</f>
        <v>0.14</v>
      </c>
      <c r="H27" s="113">
        <f>$D$27*Таблица!F20</f>
        <v>1</v>
      </c>
      <c r="I27" s="113">
        <f>$D$27*Таблица!G20</f>
        <v>0.16</v>
      </c>
      <c r="J27" s="113">
        <f>$D$27*Таблица!H20</f>
        <v>9</v>
      </c>
      <c r="K27" s="113">
        <f>$D$27*Таблица!I20</f>
        <v>0.01</v>
      </c>
      <c r="L27" s="113">
        <f>$D$27*Таблица!J20</f>
        <v>0.0029999999999999996</v>
      </c>
      <c r="M27" s="113">
        <f>$D$27*Таблица!K20</f>
        <v>0.01</v>
      </c>
      <c r="N27" s="113">
        <f>$D$27*Таблица!L20</f>
        <v>0.05</v>
      </c>
      <c r="O27" s="130"/>
    </row>
    <row r="28" spans="1:15" ht="30">
      <c r="A28" s="141"/>
      <c r="B28" s="11" t="s">
        <v>147</v>
      </c>
      <c r="C28" s="113">
        <v>3</v>
      </c>
      <c r="D28" s="113">
        <v>3</v>
      </c>
      <c r="E28" s="140"/>
      <c r="F28" s="113">
        <f>$D$28*Таблица!D51</f>
        <v>2.9699999999999998</v>
      </c>
      <c r="G28" s="113">
        <f>$D$28*Таблица!E51</f>
        <v>0.14400000000000002</v>
      </c>
      <c r="H28" s="113">
        <f>$D$28*Таблица!F51</f>
        <v>0</v>
      </c>
      <c r="I28" s="113">
        <f>$D$28*Таблица!G51</f>
        <v>0.5700000000000001</v>
      </c>
      <c r="J28" s="113">
        <f>$D$28*Таблица!H51</f>
        <v>0.6000000000000001</v>
      </c>
      <c r="K28" s="113">
        <f>$D$28*Таблица!I51</f>
        <v>0.06</v>
      </c>
      <c r="L28" s="113">
        <f>$D$28*Таблица!J51</f>
        <v>0.0045000000000000005</v>
      </c>
      <c r="M28" s="113">
        <f>$D$28*Таблица!K51</f>
        <v>0.51</v>
      </c>
      <c r="N28" s="113">
        <f>$D$28*Таблица!L51</f>
        <v>0.78</v>
      </c>
      <c r="O28" s="130"/>
    </row>
    <row r="29" spans="1:15" ht="15">
      <c r="A29" s="141"/>
      <c r="B29" s="11" t="s">
        <v>16</v>
      </c>
      <c r="C29" s="113">
        <v>2.4</v>
      </c>
      <c r="D29" s="113">
        <v>2.4</v>
      </c>
      <c r="E29" s="140"/>
      <c r="F29" s="113">
        <f>$D$29*Таблица!D24</f>
        <v>17.616</v>
      </c>
      <c r="G29" s="113">
        <f>$D$29*Таблица!E24</f>
        <v>0.0096</v>
      </c>
      <c r="H29" s="113">
        <f>$D$29*Таблица!F24</f>
        <v>1.884</v>
      </c>
      <c r="I29" s="113">
        <f>$D$29*Таблица!G24</f>
        <v>0.012</v>
      </c>
      <c r="J29" s="113">
        <f>$D$29*Таблица!H24</f>
        <v>0.576</v>
      </c>
      <c r="K29" s="113">
        <f>$D$29*Таблица!I24</f>
        <v>0.048</v>
      </c>
      <c r="L29" s="113">
        <f>$D$29*Таблица!J24</f>
        <v>0.0024</v>
      </c>
      <c r="M29" s="113">
        <f>$D$29*Таблица!K24</f>
        <v>0.0024</v>
      </c>
      <c r="N29" s="113">
        <f>$D$29*Таблица!L24</f>
        <v>0</v>
      </c>
      <c r="O29" s="130"/>
    </row>
    <row r="30" spans="1:15" ht="15">
      <c r="A30" s="141"/>
      <c r="B30" s="11" t="s">
        <v>23</v>
      </c>
      <c r="C30" s="113">
        <v>2</v>
      </c>
      <c r="D30" s="113">
        <v>2</v>
      </c>
      <c r="E30" s="140"/>
      <c r="F30" s="113">
        <f>$D$30*Таблица!D26</f>
        <v>17.98</v>
      </c>
      <c r="G30" s="113">
        <f>$D$30*Таблица!E26</f>
        <v>0</v>
      </c>
      <c r="H30" s="113">
        <f>$D$30*Таблица!F26</f>
        <v>1.998</v>
      </c>
      <c r="I30" s="113">
        <f>$D$30*Таблица!G26</f>
        <v>0</v>
      </c>
      <c r="J30" s="113">
        <f>$D$30*Таблица!H26</f>
        <v>0</v>
      </c>
      <c r="K30" s="113">
        <f>$D$30*Таблица!I26</f>
        <v>0</v>
      </c>
      <c r="L30" s="113">
        <f>$D$30*Таблица!J26</f>
        <v>0</v>
      </c>
      <c r="M30" s="113">
        <f>$D$30*Таблица!K26</f>
        <v>0</v>
      </c>
      <c r="N30" s="113">
        <f>$D$30*Таблица!L26</f>
        <v>0</v>
      </c>
      <c r="O30" s="131"/>
    </row>
    <row r="31" spans="1:15" ht="15" customHeight="1">
      <c r="A31" s="151" t="s">
        <v>272</v>
      </c>
      <c r="B31" s="11" t="s">
        <v>59</v>
      </c>
      <c r="C31" s="113">
        <v>40</v>
      </c>
      <c r="D31" s="113">
        <v>40</v>
      </c>
      <c r="E31" s="142">
        <v>100</v>
      </c>
      <c r="F31" s="113">
        <f>$D$31*Таблица!D14</f>
        <v>134</v>
      </c>
      <c r="G31" s="113">
        <f>$D$31*Таблица!E14</f>
        <v>4.28</v>
      </c>
      <c r="H31" s="113">
        <f>$D$31*Таблица!F14</f>
        <v>0.52</v>
      </c>
      <c r="I31" s="113">
        <f>$D$31*Таблица!G14</f>
        <v>27.360000000000003</v>
      </c>
      <c r="J31" s="113">
        <f>$D$31*Таблица!H14</f>
        <v>7.199999999999999</v>
      </c>
      <c r="K31" s="113">
        <f>$D$31*Таблица!I14</f>
        <v>1.6800000000000002</v>
      </c>
      <c r="L31" s="113">
        <f>$D$31*Таблица!J14</f>
        <v>0.06799999999999999</v>
      </c>
      <c r="M31" s="113">
        <f>$D$31*Таблица!K14</f>
        <v>0.032</v>
      </c>
      <c r="N31" s="68">
        <f>$D$31*Таблица!L14</f>
        <v>0</v>
      </c>
      <c r="O31" s="129">
        <v>197</v>
      </c>
    </row>
    <row r="32" spans="1:15" ht="15">
      <c r="A32" s="169"/>
      <c r="B32" s="11" t="s">
        <v>16</v>
      </c>
      <c r="C32" s="113">
        <v>2.6</v>
      </c>
      <c r="D32" s="113">
        <v>2.6</v>
      </c>
      <c r="E32" s="144"/>
      <c r="F32" s="113">
        <f>$D$32*Таблица!D24</f>
        <v>19.084</v>
      </c>
      <c r="G32" s="113">
        <f>$D$32*Таблица!E24</f>
        <v>0.010400000000000001</v>
      </c>
      <c r="H32" s="113">
        <f>$D$32*Таблица!F24</f>
        <v>2.0410000000000004</v>
      </c>
      <c r="I32" s="113">
        <f>$D$32*Таблица!G24</f>
        <v>0.013000000000000001</v>
      </c>
      <c r="J32" s="113">
        <f>$D$32*Таблица!H24</f>
        <v>0.624</v>
      </c>
      <c r="K32" s="113">
        <f>$D$32*Таблица!I24</f>
        <v>0.052000000000000005</v>
      </c>
      <c r="L32" s="113">
        <f>$D$32*Таблица!J24</f>
        <v>0.0026000000000000003</v>
      </c>
      <c r="M32" s="113">
        <f>$D$32*Таблица!K24</f>
        <v>0.0026000000000000003</v>
      </c>
      <c r="N32" s="68">
        <f>$D$32*Таблица!L24</f>
        <v>0</v>
      </c>
      <c r="O32" s="131"/>
    </row>
    <row r="33" spans="1:15" ht="15">
      <c r="A33" s="141" t="s">
        <v>255</v>
      </c>
      <c r="B33" s="11" t="s">
        <v>25</v>
      </c>
      <c r="C33" s="113">
        <v>20</v>
      </c>
      <c r="D33" s="113">
        <v>20</v>
      </c>
      <c r="E33" s="142">
        <v>60</v>
      </c>
      <c r="F33" s="113">
        <f>$D$33*Таблица!D30</f>
        <v>6.800000000000001</v>
      </c>
      <c r="G33" s="113">
        <f>$D$33*Таблица!E30</f>
        <v>0.26</v>
      </c>
      <c r="H33" s="113">
        <f>$D$33*Таблица!F30</f>
        <v>0.02</v>
      </c>
      <c r="I33" s="113">
        <f>$D$33*Таблица!G30</f>
        <v>1.6800000000000002</v>
      </c>
      <c r="J33" s="113">
        <f>$D$33*Таблица!H30</f>
        <v>10.2</v>
      </c>
      <c r="K33" s="113">
        <f>$D$33*Таблица!I30</f>
        <v>0.24</v>
      </c>
      <c r="L33" s="113">
        <f>$D$33*Таблица!J30</f>
        <v>0.011999999999999999</v>
      </c>
      <c r="M33" s="113">
        <f>$D$33*Таблица!K30</f>
        <v>0.014</v>
      </c>
      <c r="N33" s="68">
        <f>$D$33*Таблица!L30</f>
        <v>1</v>
      </c>
      <c r="O33" s="129">
        <v>109</v>
      </c>
    </row>
    <row r="34" spans="1:15" ht="15">
      <c r="A34" s="141"/>
      <c r="B34" s="11" t="s">
        <v>36</v>
      </c>
      <c r="C34" s="113">
        <v>80</v>
      </c>
      <c r="D34" s="113">
        <v>60</v>
      </c>
      <c r="E34" s="143"/>
      <c r="F34" s="113">
        <f>$D$34*Таблица!D39</f>
        <v>130.8</v>
      </c>
      <c r="G34" s="113">
        <f>$D$34*Таблица!E39</f>
        <v>11.16</v>
      </c>
      <c r="H34" s="113">
        <f>$D$34*Таблица!F39</f>
        <v>9.6</v>
      </c>
      <c r="I34" s="113">
        <f>$D$34*Таблица!G39</f>
        <v>0</v>
      </c>
      <c r="J34" s="113">
        <f>$D$34*Таблица!H39</f>
        <v>5.3999999999999995</v>
      </c>
      <c r="K34" s="113">
        <f>$D$34*Таблица!I39</f>
        <v>1.5599999999999998</v>
      </c>
      <c r="L34" s="113">
        <f>$D$34*Таблица!J39</f>
        <v>0.36</v>
      </c>
      <c r="M34" s="113">
        <f>$D$34*Таблица!K39</f>
        <v>0.8999999999999999</v>
      </c>
      <c r="N34" s="68">
        <f>$D$34*Таблица!L39</f>
        <v>0</v>
      </c>
      <c r="O34" s="130"/>
    </row>
    <row r="35" spans="1:15" ht="15">
      <c r="A35" s="141"/>
      <c r="B35" s="11" t="s">
        <v>24</v>
      </c>
      <c r="C35" s="113">
        <v>20</v>
      </c>
      <c r="D35" s="113">
        <v>20</v>
      </c>
      <c r="E35" s="143"/>
      <c r="F35" s="113">
        <f>$D$35*Таблица!D29</f>
        <v>8.2</v>
      </c>
      <c r="G35" s="113">
        <f>$D$35*Таблица!E29</f>
        <v>0.28</v>
      </c>
      <c r="H35" s="113">
        <f>$D$35*Таблица!F29</f>
        <v>0</v>
      </c>
      <c r="I35" s="113">
        <f>$D$35*Таблица!G29</f>
        <v>1.8199999999999998</v>
      </c>
      <c r="J35" s="113">
        <f>$D$35*Таблица!H29</f>
        <v>6.2</v>
      </c>
      <c r="K35" s="113">
        <f>$D$35*Таблица!I29</f>
        <v>0.16</v>
      </c>
      <c r="L35" s="113">
        <f>$D$35*Таблица!J29</f>
        <v>0.01</v>
      </c>
      <c r="M35" s="113">
        <f>$D$35*Таблица!K29</f>
        <v>0.004</v>
      </c>
      <c r="N35" s="68">
        <f>$D$35*Таблица!L29</f>
        <v>2</v>
      </c>
      <c r="O35" s="130"/>
    </row>
    <row r="36" spans="1:15" ht="30">
      <c r="A36" s="141"/>
      <c r="B36" s="11" t="s">
        <v>147</v>
      </c>
      <c r="C36" s="113">
        <v>3</v>
      </c>
      <c r="D36" s="113">
        <v>3</v>
      </c>
      <c r="E36" s="143"/>
      <c r="F36" s="113">
        <f>$D$36*Таблица!D51</f>
        <v>2.9699999999999998</v>
      </c>
      <c r="G36" s="113">
        <f>$D$36*Таблица!E51</f>
        <v>0.14400000000000002</v>
      </c>
      <c r="H36" s="113">
        <f>$D$36*Таблица!F51</f>
        <v>0</v>
      </c>
      <c r="I36" s="113">
        <f>$D$36*Таблица!G51</f>
        <v>0.5700000000000001</v>
      </c>
      <c r="J36" s="113">
        <f>$D$36*Таблица!H51</f>
        <v>0.6000000000000001</v>
      </c>
      <c r="K36" s="113">
        <f>$D$36*Таблица!I51</f>
        <v>0.06</v>
      </c>
      <c r="L36" s="113">
        <f>$D$36*Таблица!J51</f>
        <v>0.0045000000000000005</v>
      </c>
      <c r="M36" s="113">
        <f>$D$36*Таблица!K51</f>
        <v>0.51</v>
      </c>
      <c r="N36" s="68">
        <f>$D$36*Таблица!L51</f>
        <v>0.78</v>
      </c>
      <c r="O36" s="130"/>
    </row>
    <row r="37" spans="1:15" ht="15">
      <c r="A37" s="141"/>
      <c r="B37" s="11" t="s">
        <v>16</v>
      </c>
      <c r="C37" s="113">
        <v>2</v>
      </c>
      <c r="D37" s="113">
        <v>2</v>
      </c>
      <c r="E37" s="143"/>
      <c r="F37" s="113">
        <f>$D$37*Таблица!D24</f>
        <v>14.68</v>
      </c>
      <c r="G37" s="113">
        <f>$D$37*Таблица!E24</f>
        <v>0.008</v>
      </c>
      <c r="H37" s="113">
        <f>$D$37*Таблица!F24</f>
        <v>1.57</v>
      </c>
      <c r="I37" s="113">
        <f>$D$37*Таблица!G24</f>
        <v>0.01</v>
      </c>
      <c r="J37" s="113">
        <f>$D$37*Таблица!H24</f>
        <v>0.48</v>
      </c>
      <c r="K37" s="113">
        <f>$D$37*Таблица!I24</f>
        <v>0.04</v>
      </c>
      <c r="L37" s="113">
        <f>$D$37*Таблица!J24</f>
        <v>0.002</v>
      </c>
      <c r="M37" s="113">
        <f>$D$37*Таблица!K24</f>
        <v>0.002</v>
      </c>
      <c r="N37" s="68">
        <f>$D$37*Таблица!L24</f>
        <v>0</v>
      </c>
      <c r="O37" s="130"/>
    </row>
    <row r="38" spans="1:15" ht="15">
      <c r="A38" s="141"/>
      <c r="B38" s="11" t="s">
        <v>23</v>
      </c>
      <c r="C38" s="113">
        <v>1.8</v>
      </c>
      <c r="D38" s="113">
        <v>1.8</v>
      </c>
      <c r="E38" s="144"/>
      <c r="F38" s="113">
        <f>$D$38*Таблица!D26</f>
        <v>16.182000000000002</v>
      </c>
      <c r="G38" s="113">
        <f>$D$38*Таблица!E26</f>
        <v>0</v>
      </c>
      <c r="H38" s="113">
        <f>$D$38*Таблица!F26</f>
        <v>1.7982</v>
      </c>
      <c r="I38" s="113">
        <f>$D$38*Таблица!G26</f>
        <v>0</v>
      </c>
      <c r="J38" s="113">
        <f>$D$38*Таблица!H26</f>
        <v>0</v>
      </c>
      <c r="K38" s="113">
        <f>$D$38*Таблица!I26</f>
        <v>0</v>
      </c>
      <c r="L38" s="113">
        <f>$D$38*Таблица!J26</f>
        <v>0</v>
      </c>
      <c r="M38" s="113">
        <f>$D$38*Таблица!K26</f>
        <v>0</v>
      </c>
      <c r="N38" s="68">
        <f>$D$38*Таблица!L26</f>
        <v>0</v>
      </c>
      <c r="O38" s="131"/>
    </row>
    <row r="39" spans="1:15" ht="30">
      <c r="A39" s="141" t="s">
        <v>28</v>
      </c>
      <c r="B39" s="11" t="s">
        <v>29</v>
      </c>
      <c r="C39" s="113">
        <v>44</v>
      </c>
      <c r="D39" s="113">
        <v>44</v>
      </c>
      <c r="E39" s="113">
        <v>44</v>
      </c>
      <c r="F39" s="113">
        <f>$D$39*Таблица!D2</f>
        <v>115.28</v>
      </c>
      <c r="G39" s="113">
        <f>$D$39*Таблица!E2</f>
        <v>3.388</v>
      </c>
      <c r="H39" s="113">
        <f>$D$39*Таблица!F2</f>
        <v>1.3199999999999998</v>
      </c>
      <c r="I39" s="113">
        <f>$D$39*Таблица!G2</f>
        <v>21.912</v>
      </c>
      <c r="J39" s="113">
        <f>$D$39*Таблица!H2</f>
        <v>8.8</v>
      </c>
      <c r="K39" s="113">
        <f>$D$39*Таблица!I2</f>
        <v>0.39599999999999996</v>
      </c>
      <c r="L39" s="113">
        <f>$D$39*Таблица!J2</f>
        <v>0.048400000000000006</v>
      </c>
      <c r="M39" s="113">
        <f>$D$39*Таблица!K2</f>
        <v>0.0352</v>
      </c>
      <c r="N39" s="68">
        <f>$D$39*Таблица!L2</f>
        <v>0</v>
      </c>
      <c r="O39" s="11"/>
    </row>
    <row r="40" spans="1:15" ht="30">
      <c r="A40" s="141"/>
      <c r="B40" s="11" t="s">
        <v>30</v>
      </c>
      <c r="C40" s="113">
        <v>40</v>
      </c>
      <c r="D40" s="113">
        <v>40</v>
      </c>
      <c r="E40" s="113">
        <v>40</v>
      </c>
      <c r="F40" s="113">
        <f>$D$40*Таблица!D3</f>
        <v>72.4</v>
      </c>
      <c r="G40" s="113">
        <f>$D$40*Таблица!E3</f>
        <v>2.64</v>
      </c>
      <c r="H40" s="113">
        <f>$D$40*Таблица!F3</f>
        <v>0.48</v>
      </c>
      <c r="I40" s="113">
        <f>$D$40*Таблица!G3</f>
        <v>13.680000000000001</v>
      </c>
      <c r="J40" s="113">
        <f>$D$40*Таблица!H3</f>
        <v>0.8400000000000001</v>
      </c>
      <c r="K40" s="113">
        <f>$D$40*Таблица!I3</f>
        <v>0.8</v>
      </c>
      <c r="L40" s="113">
        <f>$D$40*Таблица!J3</f>
        <v>0.032</v>
      </c>
      <c r="M40" s="113">
        <f>$D$40*Таблица!K3</f>
        <v>0.02</v>
      </c>
      <c r="N40" s="68">
        <f>$D$40*Таблица!L3</f>
        <v>0</v>
      </c>
      <c r="O40" s="11"/>
    </row>
    <row r="41" spans="1:15" ht="30">
      <c r="A41" s="115" t="s">
        <v>54</v>
      </c>
      <c r="B41" s="11" t="s">
        <v>141</v>
      </c>
      <c r="C41" s="113">
        <v>190</v>
      </c>
      <c r="D41" s="113">
        <v>190</v>
      </c>
      <c r="E41" s="114">
        <v>190</v>
      </c>
      <c r="F41" s="113">
        <f>$D$41*Таблица!D54</f>
        <v>72.2</v>
      </c>
      <c r="G41" s="113">
        <f>$D$41*Таблица!E54</f>
        <v>0.9500000000000001</v>
      </c>
      <c r="H41" s="113">
        <f>$D$41*Таблица!F54</f>
        <v>0</v>
      </c>
      <c r="I41" s="113">
        <f>$D$41*Таблица!G54</f>
        <v>17.29</v>
      </c>
      <c r="J41" s="113">
        <f>$D$41*Таблица!H54</f>
        <v>15.200000000000001</v>
      </c>
      <c r="K41" s="113">
        <f>$D$41*Таблица!I54</f>
        <v>0.5700000000000001</v>
      </c>
      <c r="L41" s="113">
        <f>$D$41*Таблица!J54</f>
        <v>0.152</v>
      </c>
      <c r="M41" s="113">
        <f>$D$41*Таблица!K54</f>
        <v>0.056999999999999995</v>
      </c>
      <c r="N41" s="113">
        <f>$D$41*Таблица!L54</f>
        <v>38</v>
      </c>
      <c r="O41" s="103"/>
    </row>
    <row r="42" spans="1:15" s="79" customFormat="1" ht="14.25">
      <c r="A42" s="69" t="s">
        <v>37</v>
      </c>
      <c r="B42" s="62"/>
      <c r="C42" s="70"/>
      <c r="D42" s="70"/>
      <c r="E42" s="64">
        <f>SUM(E19:E41)</f>
        <v>664</v>
      </c>
      <c r="F42" s="71">
        <f>SUM(F19:F41)</f>
        <v>810.052</v>
      </c>
      <c r="G42" s="71">
        <f aca="true" t="shared" si="2" ref="G42:N42">SUM(G19:G41)</f>
        <v>30.261</v>
      </c>
      <c r="H42" s="71">
        <f t="shared" si="2"/>
        <v>29.7282</v>
      </c>
      <c r="I42" s="71">
        <f t="shared" si="2"/>
        <v>104.577</v>
      </c>
      <c r="J42" s="71">
        <f t="shared" si="2"/>
        <v>117.57000000000001</v>
      </c>
      <c r="K42" s="71">
        <f t="shared" si="2"/>
        <v>8.099999999999998</v>
      </c>
      <c r="L42" s="71">
        <f t="shared" si="2"/>
        <v>0.8242999999999999</v>
      </c>
      <c r="M42" s="71">
        <f t="shared" si="2"/>
        <v>2.2018</v>
      </c>
      <c r="N42" s="71">
        <f t="shared" si="2"/>
        <v>64.41</v>
      </c>
      <c r="O42" s="62"/>
    </row>
    <row r="43" spans="1:15" ht="15">
      <c r="A43" s="65" t="s">
        <v>32</v>
      </c>
      <c r="B43" s="63"/>
      <c r="C43" s="63"/>
      <c r="D43" s="63"/>
      <c r="E43" s="63"/>
      <c r="F43" s="63"/>
      <c r="G43" s="63"/>
      <c r="H43" s="63"/>
      <c r="I43" s="66"/>
      <c r="J43" s="63"/>
      <c r="K43" s="63"/>
      <c r="L43" s="63"/>
      <c r="M43" s="63"/>
      <c r="N43" s="63"/>
      <c r="O43" s="67"/>
    </row>
    <row r="44" spans="1:15" ht="15" customHeight="1">
      <c r="A44" s="141" t="s">
        <v>177</v>
      </c>
      <c r="B44" s="11" t="s">
        <v>26</v>
      </c>
      <c r="C44" s="113">
        <v>110</v>
      </c>
      <c r="D44" s="113">
        <v>110</v>
      </c>
      <c r="E44" s="140">
        <v>160</v>
      </c>
      <c r="F44" s="113">
        <f>$D$44*Таблица!D34</f>
        <v>88</v>
      </c>
      <c r="G44" s="113">
        <f>$D$44*Таблица!E34</f>
        <v>2.2</v>
      </c>
      <c r="H44" s="113">
        <f>$D$44*Таблица!F34</f>
        <v>0.44</v>
      </c>
      <c r="I44" s="113">
        <f>$D$44*Таблица!G34</f>
        <v>19.029999999999998</v>
      </c>
      <c r="J44" s="113">
        <f>$D$44*Таблица!H34</f>
        <v>11</v>
      </c>
      <c r="K44" s="113">
        <f>$D$44*Таблица!I34</f>
        <v>0.9899999999999999</v>
      </c>
      <c r="L44" s="113">
        <f>$D$44*Таблица!J34</f>
        <v>0.13199999999999998</v>
      </c>
      <c r="M44" s="113">
        <f>$D$44*Таблица!K34</f>
        <v>0.055</v>
      </c>
      <c r="N44" s="68">
        <f>$D$44*Таблица!L34</f>
        <v>22</v>
      </c>
      <c r="O44" s="127">
        <v>134</v>
      </c>
    </row>
    <row r="45" spans="1:15" ht="15">
      <c r="A45" s="141"/>
      <c r="B45" s="11" t="s">
        <v>24</v>
      </c>
      <c r="C45" s="113">
        <v>20</v>
      </c>
      <c r="D45" s="113">
        <v>20</v>
      </c>
      <c r="E45" s="140"/>
      <c r="F45" s="113">
        <f>$D$45*Таблица!D29</f>
        <v>8.2</v>
      </c>
      <c r="G45" s="113">
        <f>$D$45*Таблица!E29</f>
        <v>0.28</v>
      </c>
      <c r="H45" s="113">
        <f>$D$45*Таблица!F29</f>
        <v>0</v>
      </c>
      <c r="I45" s="113">
        <f>$D$45*Таблица!G29</f>
        <v>1.8199999999999998</v>
      </c>
      <c r="J45" s="113">
        <f>$D$45*Таблица!H29</f>
        <v>6.2</v>
      </c>
      <c r="K45" s="113">
        <f>$D$45*Таблица!I29</f>
        <v>0.16</v>
      </c>
      <c r="L45" s="113">
        <f>$D$45*Таблица!J29</f>
        <v>0.01</v>
      </c>
      <c r="M45" s="113">
        <f>$D$45*Таблица!K29</f>
        <v>0.004</v>
      </c>
      <c r="N45" s="68">
        <f>$D$45*Таблица!L29</f>
        <v>2</v>
      </c>
      <c r="O45" s="133"/>
    </row>
    <row r="46" spans="1:15" ht="15">
      <c r="A46" s="141"/>
      <c r="B46" s="11" t="s">
        <v>25</v>
      </c>
      <c r="C46" s="113">
        <v>20</v>
      </c>
      <c r="D46" s="113">
        <v>20</v>
      </c>
      <c r="E46" s="140"/>
      <c r="F46" s="113">
        <f>$D$46*Таблица!D30</f>
        <v>6.800000000000001</v>
      </c>
      <c r="G46" s="113">
        <f>$D$46*Таблица!E30</f>
        <v>0.26</v>
      </c>
      <c r="H46" s="113">
        <f>$D$46*Таблица!F30</f>
        <v>0.02</v>
      </c>
      <c r="I46" s="113">
        <f>$D$46*Таблица!G30</f>
        <v>1.6800000000000002</v>
      </c>
      <c r="J46" s="113">
        <f>$D$46*Таблица!H30</f>
        <v>10.2</v>
      </c>
      <c r="K46" s="113">
        <f>$D$46*Таблица!I30</f>
        <v>0.24</v>
      </c>
      <c r="L46" s="113">
        <f>$D$46*Таблица!J30</f>
        <v>0.011999999999999999</v>
      </c>
      <c r="M46" s="113">
        <f>$D$46*Таблица!K30</f>
        <v>0.014</v>
      </c>
      <c r="N46" s="68">
        <f>$D$46*Таблица!L30</f>
        <v>1</v>
      </c>
      <c r="O46" s="133"/>
    </row>
    <row r="47" spans="1:15" ht="30">
      <c r="A47" s="141"/>
      <c r="B47" s="11" t="s">
        <v>147</v>
      </c>
      <c r="C47" s="113">
        <v>3</v>
      </c>
      <c r="D47" s="113">
        <v>3</v>
      </c>
      <c r="E47" s="140"/>
      <c r="F47" s="113">
        <f>$D$47*Таблица!D51</f>
        <v>2.9699999999999998</v>
      </c>
      <c r="G47" s="113">
        <f>$D$47*Таблица!E51</f>
        <v>0.14400000000000002</v>
      </c>
      <c r="H47" s="113">
        <f>$D$47*Таблица!F51</f>
        <v>0</v>
      </c>
      <c r="I47" s="113">
        <f>$D$47*Таблица!G51</f>
        <v>0.5700000000000001</v>
      </c>
      <c r="J47" s="113">
        <f>$D$47*Таблица!H51</f>
        <v>0.6000000000000001</v>
      </c>
      <c r="K47" s="113">
        <f>$D$47*Таблица!I51</f>
        <v>0.06</v>
      </c>
      <c r="L47" s="113">
        <f>$D$47*Таблица!J51</f>
        <v>0.0045000000000000005</v>
      </c>
      <c r="M47" s="113">
        <f>$D$47*Таблица!K51</f>
        <v>0.51</v>
      </c>
      <c r="N47" s="113">
        <f>$D$47*Таблица!L51</f>
        <v>0.78</v>
      </c>
      <c r="O47" s="133"/>
    </row>
    <row r="48" spans="1:15" ht="15">
      <c r="A48" s="141"/>
      <c r="B48" s="11" t="s">
        <v>16</v>
      </c>
      <c r="C48" s="113">
        <v>3</v>
      </c>
      <c r="D48" s="113">
        <v>3</v>
      </c>
      <c r="E48" s="140"/>
      <c r="F48" s="113">
        <f>$D$48*Таблица!D24</f>
        <v>22.02</v>
      </c>
      <c r="G48" s="113">
        <f>$D$48*Таблица!E24</f>
        <v>0.012</v>
      </c>
      <c r="H48" s="113">
        <f>$D$48*Таблица!F24</f>
        <v>2.355</v>
      </c>
      <c r="I48" s="113">
        <f>$D$48*Таблица!G24</f>
        <v>0.015</v>
      </c>
      <c r="J48" s="113">
        <f>$D$48*Таблица!H24</f>
        <v>0.72</v>
      </c>
      <c r="K48" s="113">
        <f>$D$48*Таблица!I24</f>
        <v>0.06</v>
      </c>
      <c r="L48" s="113">
        <f>$D$48*Таблица!J24</f>
        <v>0.003</v>
      </c>
      <c r="M48" s="113">
        <f>$D$48*Таблица!K24</f>
        <v>0.003</v>
      </c>
      <c r="N48" s="68">
        <f>$D$48*Таблица!L24</f>
        <v>0</v>
      </c>
      <c r="O48" s="133"/>
    </row>
    <row r="49" spans="1:15" ht="15">
      <c r="A49" s="141"/>
      <c r="B49" s="11" t="s">
        <v>23</v>
      </c>
      <c r="C49" s="113">
        <v>2</v>
      </c>
      <c r="D49" s="113">
        <v>2</v>
      </c>
      <c r="E49" s="140"/>
      <c r="F49" s="113">
        <f>$D$49*Таблица!D26</f>
        <v>17.98</v>
      </c>
      <c r="G49" s="113">
        <f>$D$49*Таблица!E26</f>
        <v>0</v>
      </c>
      <c r="H49" s="113">
        <f>$D$49*Таблица!F26</f>
        <v>1.998</v>
      </c>
      <c r="I49" s="113">
        <f>$D$49*Таблица!G26</f>
        <v>0</v>
      </c>
      <c r="J49" s="113">
        <f>$D$49*Таблица!H26</f>
        <v>0</v>
      </c>
      <c r="K49" s="113">
        <f>$D$49*Таблица!I26</f>
        <v>0</v>
      </c>
      <c r="L49" s="113">
        <f>$D$49*Таблица!J26</f>
        <v>0</v>
      </c>
      <c r="M49" s="113">
        <f>$D$49*Таблица!K26</f>
        <v>0</v>
      </c>
      <c r="N49" s="68">
        <f>$D$49*Таблица!L26</f>
        <v>0</v>
      </c>
      <c r="O49" s="128"/>
    </row>
    <row r="50" spans="1:15" ht="30">
      <c r="A50" s="115" t="s">
        <v>28</v>
      </c>
      <c r="B50" s="11" t="s">
        <v>29</v>
      </c>
      <c r="C50" s="113">
        <v>10</v>
      </c>
      <c r="D50" s="113">
        <v>10</v>
      </c>
      <c r="E50" s="113">
        <v>10</v>
      </c>
      <c r="F50" s="113">
        <f>$D$50*Таблица!D2</f>
        <v>26.200000000000003</v>
      </c>
      <c r="G50" s="113">
        <f>$D$50*Таблица!E2</f>
        <v>0.77</v>
      </c>
      <c r="H50" s="113">
        <f>$D$50*Таблица!F2</f>
        <v>0.3</v>
      </c>
      <c r="I50" s="113">
        <f>$D$50*Таблица!G2</f>
        <v>4.98</v>
      </c>
      <c r="J50" s="113">
        <f>$D$50*Таблица!H2</f>
        <v>2</v>
      </c>
      <c r="K50" s="113">
        <f>$D$50*Таблица!I2</f>
        <v>0.09</v>
      </c>
      <c r="L50" s="113">
        <f>$D$50*Таблица!J2</f>
        <v>0.011000000000000001</v>
      </c>
      <c r="M50" s="113">
        <f>$D$50*Таблица!K2</f>
        <v>0.008</v>
      </c>
      <c r="N50" s="68">
        <f>$D$50*Таблица!L2</f>
        <v>0</v>
      </c>
      <c r="O50" s="11"/>
    </row>
    <row r="51" spans="1:15" ht="15">
      <c r="A51" s="115" t="s">
        <v>49</v>
      </c>
      <c r="B51" s="11" t="s">
        <v>50</v>
      </c>
      <c r="C51" s="113">
        <v>36</v>
      </c>
      <c r="D51" s="113">
        <v>36</v>
      </c>
      <c r="E51" s="113">
        <v>36</v>
      </c>
      <c r="F51" s="113">
        <f>$D$51*Таблица!D17</f>
        <v>144</v>
      </c>
      <c r="G51" s="113">
        <f>$D$51*Таблица!E17</f>
        <v>2.88</v>
      </c>
      <c r="H51" s="113">
        <f>$D$51*Таблица!F17</f>
        <v>3.2399999999999998</v>
      </c>
      <c r="I51" s="113">
        <f>$D$51*Таблица!G17</f>
        <v>25.2</v>
      </c>
      <c r="J51" s="113">
        <f>$D$51*Таблица!H17</f>
        <v>7.2</v>
      </c>
      <c r="K51" s="113">
        <f>$D$51*Таблица!I17</f>
        <v>0.54</v>
      </c>
      <c r="L51" s="113">
        <f>$D$51*Таблица!J17</f>
        <v>0.046799999999999994</v>
      </c>
      <c r="M51" s="113">
        <f>$D$51*Таблица!K17</f>
        <v>0.0324</v>
      </c>
      <c r="N51" s="113">
        <f>$D$51*Таблица!L17</f>
        <v>0</v>
      </c>
      <c r="O51" s="89"/>
    </row>
    <row r="52" spans="1:15" ht="15">
      <c r="A52" s="141" t="s">
        <v>34</v>
      </c>
      <c r="B52" s="11" t="s">
        <v>35</v>
      </c>
      <c r="C52" s="113">
        <v>0.5</v>
      </c>
      <c r="D52" s="113">
        <v>0.5</v>
      </c>
      <c r="E52" s="140">
        <v>200</v>
      </c>
      <c r="F52" s="113">
        <f>Таблица!D60*2.5</f>
        <v>0.5</v>
      </c>
      <c r="G52" s="113">
        <f>Таблица!E60*2.5</f>
        <v>0.1</v>
      </c>
      <c r="H52" s="113">
        <f>Таблица!F60*2.5</f>
        <v>0</v>
      </c>
      <c r="I52" s="113">
        <f>Таблица!G60*2.5</f>
        <v>0.3</v>
      </c>
      <c r="J52" s="113">
        <f>Таблица!H60*2.5</f>
        <v>12.375</v>
      </c>
      <c r="K52" s="113">
        <f>Таблица!I60*2.5</f>
        <v>0</v>
      </c>
      <c r="L52" s="113">
        <f>Таблица!J60*2.5</f>
        <v>0.00175</v>
      </c>
      <c r="M52" s="113">
        <f>Таблица!K60*2.5</f>
        <v>0.0025</v>
      </c>
      <c r="N52" s="68">
        <f>Таблица!L60*2.5</f>
        <v>0</v>
      </c>
      <c r="O52" s="127">
        <v>258</v>
      </c>
    </row>
    <row r="53" spans="1:15" ht="15">
      <c r="A53" s="141"/>
      <c r="B53" s="11" t="s">
        <v>17</v>
      </c>
      <c r="C53" s="113">
        <v>13</v>
      </c>
      <c r="D53" s="113">
        <v>13</v>
      </c>
      <c r="E53" s="140"/>
      <c r="F53" s="113">
        <f>$D$53*Таблица!D15</f>
        <v>49.27</v>
      </c>
      <c r="G53" s="113">
        <f>$D$53*Таблица!E15</f>
        <v>0</v>
      </c>
      <c r="H53" s="113">
        <f>$D$53*Таблица!F15</f>
        <v>0</v>
      </c>
      <c r="I53" s="113">
        <f>$D$53*Таблица!G15</f>
        <v>12.974</v>
      </c>
      <c r="J53" s="113">
        <f>$D$53*Таблица!H15</f>
        <v>0.26</v>
      </c>
      <c r="K53" s="113">
        <f>$D$53*Таблица!I15</f>
        <v>0.39</v>
      </c>
      <c r="L53" s="113">
        <f>$D$53*Таблица!J15</f>
        <v>0</v>
      </c>
      <c r="M53" s="113">
        <f>$D$53*Таблица!K15</f>
        <v>0</v>
      </c>
      <c r="N53" s="68">
        <f>$D$53*Таблица!L15</f>
        <v>0</v>
      </c>
      <c r="O53" s="128"/>
    </row>
    <row r="54" spans="1:15" s="79" customFormat="1" ht="14.25">
      <c r="A54" s="69" t="s">
        <v>37</v>
      </c>
      <c r="B54" s="62"/>
      <c r="C54" s="70"/>
      <c r="D54" s="70"/>
      <c r="E54" s="64">
        <f>SUM(E44:E53)</f>
        <v>406</v>
      </c>
      <c r="F54" s="71">
        <f aca="true" t="shared" si="3" ref="F54:N54">SUM(F44:F53)</f>
        <v>365.94</v>
      </c>
      <c r="G54" s="71">
        <f t="shared" si="3"/>
        <v>6.646</v>
      </c>
      <c r="H54" s="71">
        <f t="shared" si="3"/>
        <v>8.353</v>
      </c>
      <c r="I54" s="71">
        <f t="shared" si="3"/>
        <v>66.569</v>
      </c>
      <c r="J54" s="71">
        <f t="shared" si="3"/>
        <v>50.555</v>
      </c>
      <c r="K54" s="71">
        <f t="shared" si="3"/>
        <v>2.5300000000000002</v>
      </c>
      <c r="L54" s="71">
        <f t="shared" si="3"/>
        <v>0.22105</v>
      </c>
      <c r="M54" s="71">
        <f t="shared" si="3"/>
        <v>0.6288999999999999</v>
      </c>
      <c r="N54" s="72">
        <f t="shared" si="3"/>
        <v>25.78</v>
      </c>
      <c r="O54" s="62"/>
    </row>
    <row r="55" spans="1:15" s="79" customFormat="1" ht="14.25">
      <c r="A55" s="69" t="s">
        <v>136</v>
      </c>
      <c r="B55" s="62"/>
      <c r="C55" s="70"/>
      <c r="D55" s="70"/>
      <c r="E55" s="64">
        <f>E14+E17+E42+E54</f>
        <v>1656</v>
      </c>
      <c r="F55" s="71">
        <f aca="true" t="shared" si="4" ref="F55:N55">F54+F42+F17+F14</f>
        <v>1583.516</v>
      </c>
      <c r="G55" s="71">
        <f t="shared" si="4"/>
        <v>48.72299999999999</v>
      </c>
      <c r="H55" s="71">
        <f t="shared" si="4"/>
        <v>52.92320000000001</v>
      </c>
      <c r="I55" s="71">
        <f t="shared" si="4"/>
        <v>228.4178</v>
      </c>
      <c r="J55" s="71">
        <f t="shared" si="4"/>
        <v>528.832</v>
      </c>
      <c r="K55" s="71">
        <f t="shared" si="4"/>
        <v>13.883499999999998</v>
      </c>
      <c r="L55" s="71">
        <f t="shared" si="4"/>
        <v>1.2804499999999999</v>
      </c>
      <c r="M55" s="71">
        <f t="shared" si="4"/>
        <v>3.3302999999999994</v>
      </c>
      <c r="N55" s="72">
        <f t="shared" si="4"/>
        <v>91.5</v>
      </c>
      <c r="O55" s="62"/>
    </row>
  </sheetData>
  <sheetProtection password="CF16" sheet="1"/>
  <mergeCells count="38">
    <mergeCell ref="B1:O1"/>
    <mergeCell ref="J3:N3"/>
    <mergeCell ref="O3:O4"/>
    <mergeCell ref="O33:O38"/>
    <mergeCell ref="O21:O30"/>
    <mergeCell ref="E3:E4"/>
    <mergeCell ref="F3:F4"/>
    <mergeCell ref="G3:I3"/>
    <mergeCell ref="O6:O9"/>
    <mergeCell ref="O10:O11"/>
    <mergeCell ref="O12:O13"/>
    <mergeCell ref="O19:O20"/>
    <mergeCell ref="E10:E11"/>
    <mergeCell ref="A6:A9"/>
    <mergeCell ref="E6:E9"/>
    <mergeCell ref="A10:A11"/>
    <mergeCell ref="A19:A20"/>
    <mergeCell ref="E19:E20"/>
    <mergeCell ref="A3:A4"/>
    <mergeCell ref="B3:B4"/>
    <mergeCell ref="C3:C4"/>
    <mergeCell ref="D3:D4"/>
    <mergeCell ref="E12:E13"/>
    <mergeCell ref="A12:A13"/>
    <mergeCell ref="A21:A30"/>
    <mergeCell ref="E21:E30"/>
    <mergeCell ref="A33:A38"/>
    <mergeCell ref="O31:O32"/>
    <mergeCell ref="A31:A32"/>
    <mergeCell ref="O44:O49"/>
    <mergeCell ref="E31:E32"/>
    <mergeCell ref="E33:E38"/>
    <mergeCell ref="O52:O53"/>
    <mergeCell ref="A44:A49"/>
    <mergeCell ref="A39:A40"/>
    <mergeCell ref="A52:A53"/>
    <mergeCell ref="E52:E53"/>
    <mergeCell ref="E44:E49"/>
  </mergeCells>
  <hyperlinks>
    <hyperlink ref="O10:O11" r:id="rId1" display="Тех. карты док\1.doc"/>
    <hyperlink ref="O16" r:id="rId2" display="Тех. карты док\253.doc"/>
    <hyperlink ref="O44:O49" r:id="rId3" display="Тех. карты док\134.doc"/>
    <hyperlink ref="O52:O53" r:id="rId4" display="Тех. карты док\258.doc"/>
    <hyperlink ref="O12:O13" r:id="rId5" display="Тех. карты док\432 б.docx"/>
    <hyperlink ref="O21:O30" r:id="rId6" display="Тех. карты док\57 б борщ.docx"/>
    <hyperlink ref="O6:O9" r:id="rId7" display="Тех. карты док\170.docx"/>
    <hyperlink ref="O19:O20" r:id="rId8" display="Тех. карты док\43.doc"/>
    <hyperlink ref="O31:O32" r:id="rId9" display="Тех. карты док\197.doc"/>
    <hyperlink ref="O33:O38" r:id="rId10" display="Тех. карты док\109.doc"/>
  </hyperlinks>
  <printOptions/>
  <pageMargins left="0.31496062992125984" right="0.31496062992125984" top="0.35433070866141736" bottom="0.35433070866141736" header="0.31496062992125984" footer="0.31496062992125984"/>
  <pageSetup fitToHeight="2" fitToWidth="1" horizontalDpi="600" verticalDpi="600" orientation="landscape" paperSize="9" scale="94" r:id="rId1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Анастасия</dc:creator>
  <cp:keywords/>
  <dc:description/>
  <cp:lastModifiedBy>ор</cp:lastModifiedBy>
  <cp:lastPrinted>2016-04-17T11:13:42Z</cp:lastPrinted>
  <dcterms:created xsi:type="dcterms:W3CDTF">2015-10-01T12:06:46Z</dcterms:created>
  <dcterms:modified xsi:type="dcterms:W3CDTF">2016-12-13T19:16:54Z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